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12180" firstSheet="4" activeTab="4"/>
  </bookViews>
  <sheets>
    <sheet name="pályázat" sheetId="1" state="hidden" r:id="rId1"/>
    <sheet name="heti óraszám típus" sheetId="2" state="hidden" r:id="rId2"/>
    <sheet name="pályázat-típusai" sheetId="3" state="hidden" r:id="rId3"/>
    <sheet name="paraméter" sheetId="6" state="hidden" r:id="rId4"/>
    <sheet name="jelenléti_ív" sheetId="5" r:id="rId5"/>
  </sheets>
  <definedNames>
    <definedName name="év">paraméter!$B$1</definedName>
    <definedName name="hó">paraméter!$C$1</definedName>
    <definedName name="jelenléti_típus">'heti óraszám típus'!$A:$A</definedName>
    <definedName name="óraszám">paraméter!$C$2</definedName>
    <definedName name="pályázat">paraméter!$B$2</definedName>
    <definedName name="pályázatok">pályázat!$A:$A</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2" i="5"/>
  <c r="D76" l="1"/>
  <c r="B72" l="1"/>
  <c r="B70"/>
  <c r="B68"/>
  <c r="B66"/>
  <c r="B64"/>
  <c r="B60"/>
  <c r="B58"/>
  <c r="B56"/>
  <c r="B54"/>
  <c r="B52"/>
  <c r="B50"/>
  <c r="B48"/>
  <c r="B46"/>
  <c r="B44"/>
  <c r="B42"/>
  <c r="B40"/>
  <c r="B38"/>
  <c r="B36"/>
  <c r="B34"/>
  <c r="B32"/>
  <c r="B30"/>
  <c r="B28"/>
  <c r="B26"/>
  <c r="B24"/>
  <c r="B22"/>
  <c r="B20"/>
  <c r="B18"/>
  <c r="D14" l="1"/>
  <c r="D11"/>
  <c r="D2" i="1"/>
  <c r="D3"/>
  <c r="D4"/>
  <c r="D5"/>
  <c r="D6"/>
  <c r="D7"/>
  <c r="D8"/>
  <c r="D9"/>
  <c r="D10"/>
  <c r="D11"/>
  <c r="D12"/>
  <c r="D13"/>
  <c r="D14"/>
  <c r="D1"/>
  <c r="C71" i="3"/>
  <c r="C57"/>
  <c r="C2"/>
  <c r="C14"/>
  <c r="C49"/>
  <c r="C30"/>
  <c r="C50"/>
  <c r="C37"/>
  <c r="C15"/>
  <c r="C28"/>
  <c r="C7"/>
  <c r="C5"/>
  <c r="C21"/>
  <c r="C19"/>
  <c r="C34"/>
  <c r="C60"/>
  <c r="C24"/>
  <c r="C18"/>
  <c r="C56"/>
  <c r="C63"/>
  <c r="C59"/>
  <c r="C20"/>
  <c r="C26"/>
  <c r="C1"/>
  <c r="C6"/>
  <c r="C66"/>
  <c r="C69"/>
  <c r="C9"/>
  <c r="C11"/>
  <c r="C58"/>
  <c r="C54"/>
  <c r="C39"/>
  <c r="C35"/>
  <c r="C40"/>
  <c r="C70"/>
  <c r="C27"/>
  <c r="C32"/>
  <c r="C73"/>
  <c r="C17"/>
  <c r="C41"/>
  <c r="C64"/>
  <c r="C16"/>
  <c r="C31"/>
  <c r="C29"/>
  <c r="C3"/>
  <c r="C23"/>
  <c r="C68"/>
  <c r="C47"/>
  <c r="C22"/>
  <c r="C25"/>
  <c r="C33"/>
  <c r="C38"/>
  <c r="C62"/>
  <c r="C53"/>
  <c r="C51"/>
  <c r="C65"/>
  <c r="C72"/>
  <c r="C8"/>
  <c r="C55"/>
  <c r="C48"/>
  <c r="C61"/>
  <c r="C52"/>
  <c r="C13"/>
  <c r="C36"/>
  <c r="C67"/>
  <c r="C42"/>
  <c r="C4"/>
  <c r="C12"/>
  <c r="C45"/>
  <c r="C43"/>
  <c r="C10"/>
  <c r="C46"/>
  <c r="C44"/>
  <c r="A18" i="5" l="1"/>
  <c r="A19" l="1"/>
  <c r="B19" s="1"/>
  <c r="A62"/>
  <c r="A63" s="1"/>
  <c r="A74"/>
  <c r="A76"/>
  <c r="A78"/>
  <c r="A26"/>
  <c r="A27" s="1"/>
  <c r="B27" s="1"/>
  <c r="A34"/>
  <c r="A35" s="1"/>
  <c r="B35" s="1"/>
  <c r="A42"/>
  <c r="A43" s="1"/>
  <c r="B43" s="1"/>
  <c r="A50"/>
  <c r="A51" s="1"/>
  <c r="B51" s="1"/>
  <c r="A58"/>
  <c r="A59" s="1"/>
  <c r="B59" s="1"/>
  <c r="A66"/>
  <c r="A67" s="1"/>
  <c r="B67" s="1"/>
  <c r="A20"/>
  <c r="A21" s="1"/>
  <c r="B21" s="1"/>
  <c r="A28"/>
  <c r="A29" s="1"/>
  <c r="B29" s="1"/>
  <c r="A36"/>
  <c r="A37" s="1"/>
  <c r="B37" s="1"/>
  <c r="A44"/>
  <c r="A45" s="1"/>
  <c r="B45" s="1"/>
  <c r="A52"/>
  <c r="A53" s="1"/>
  <c r="B53" s="1"/>
  <c r="A60"/>
  <c r="A61" s="1"/>
  <c r="B61" s="1"/>
  <c r="A68"/>
  <c r="A69" s="1"/>
  <c r="B69" s="1"/>
  <c r="A38"/>
  <c r="A39" s="1"/>
  <c r="B39" s="1"/>
  <c r="A22"/>
  <c r="A23" s="1"/>
  <c r="B23" s="1"/>
  <c r="A30"/>
  <c r="A31" s="1"/>
  <c r="B31" s="1"/>
  <c r="A46"/>
  <c r="A47" s="1"/>
  <c r="B47" s="1"/>
  <c r="A54"/>
  <c r="A55" s="1"/>
  <c r="B55" s="1"/>
  <c r="A70"/>
  <c r="A71" s="1"/>
  <c r="B71" s="1"/>
  <c r="A24"/>
  <c r="A25" s="1"/>
  <c r="B25" s="1"/>
  <c r="A32"/>
  <c r="A33" s="1"/>
  <c r="B33" s="1"/>
  <c r="A40"/>
  <c r="A41" s="1"/>
  <c r="B41" s="1"/>
  <c r="A48"/>
  <c r="A49" s="1"/>
  <c r="B49" s="1"/>
  <c r="A56"/>
  <c r="A57" s="1"/>
  <c r="B57" s="1"/>
  <c r="A64"/>
  <c r="A65" s="1"/>
  <c r="B65" s="1"/>
  <c r="A72"/>
  <c r="A73" s="1"/>
  <c r="B73" s="1"/>
  <c r="D78"/>
  <c r="D74"/>
  <c r="D72"/>
  <c r="D70"/>
  <c r="D68"/>
  <c r="D66"/>
  <c r="D64"/>
  <c r="D62"/>
  <c r="D60"/>
  <c r="D58"/>
  <c r="D56"/>
  <c r="D54"/>
  <c r="D52"/>
  <c r="D50"/>
  <c r="D48"/>
  <c r="D46"/>
  <c r="D44"/>
  <c r="D42"/>
  <c r="D40"/>
  <c r="D38"/>
  <c r="D36"/>
  <c r="D34"/>
  <c r="D32"/>
  <c r="D30"/>
  <c r="D28"/>
  <c r="D26"/>
  <c r="D24"/>
  <c r="D22"/>
  <c r="D20"/>
  <c r="D18"/>
  <c r="D80" s="1"/>
  <c r="B78" l="1"/>
  <c r="A79"/>
  <c r="B79" s="1"/>
  <c r="B76"/>
  <c r="A77"/>
  <c r="B77" s="1"/>
  <c r="B74"/>
  <c r="A75"/>
  <c r="B75" s="1"/>
  <c r="B80" l="1"/>
  <c r="D83" s="1"/>
  <c r="C83" l="1"/>
</calcChain>
</file>

<file path=xl/sharedStrings.xml><?xml version="1.0" encoding="utf-8"?>
<sst xmlns="http://schemas.openxmlformats.org/spreadsheetml/2006/main" count="140" uniqueCount="54">
  <si>
    <t xml:space="preserve">Pécsi Tudományegyetem </t>
  </si>
  <si>
    <t>PII Pályázati Koordinációs Osztály</t>
  </si>
  <si>
    <t>JELENLÉTI   ÍV</t>
  </si>
  <si>
    <t>Projekt azonosítószáma:</t>
  </si>
  <si>
    <t>Munkavállaló neve:</t>
  </si>
  <si>
    <t>Projektben betöltött szerep:</t>
  </si>
  <si>
    <t>Projektben igazolandó órák száma:</t>
  </si>
  <si>
    <t>fogl.</t>
  </si>
  <si>
    <t>érkezés</t>
  </si>
  <si>
    <t>ledolgozott</t>
  </si>
  <si>
    <t>m. idő</t>
  </si>
  <si>
    <t>távozás</t>
  </si>
  <si>
    <t>távollét oka</t>
  </si>
  <si>
    <t>ledolg.:</t>
  </si>
  <si>
    <t>előző haviból:</t>
  </si>
  <si>
    <t>szab./tp.:</t>
  </si>
  <si>
    <t>csúszó (nap):</t>
  </si>
  <si>
    <t xml:space="preserve"> --- </t>
  </si>
  <si>
    <t>Dátum:……………………………………….</t>
  </si>
  <si>
    <t>_______________________</t>
  </si>
  <si>
    <t>_____________________</t>
  </si>
  <si>
    <t>munkavállaló aláírása</t>
  </si>
  <si>
    <t>munkahelyi vezető</t>
  </si>
  <si>
    <t>projektvezető aláírása</t>
  </si>
  <si>
    <t>TAMOP-411C-0001</t>
  </si>
  <si>
    <t>KEOP-312-30</t>
  </si>
  <si>
    <t>TAMOP-411C-0012 zoldgazdasag</t>
  </si>
  <si>
    <t>TAMOP-411C-0019_iszf</t>
  </si>
  <si>
    <t>TAMOP-412B2-0014_pedagogus</t>
  </si>
  <si>
    <t>TAMOP-412D-0010-idegennyelvi</t>
  </si>
  <si>
    <t>TAMOP-412E-0012-sport</t>
  </si>
  <si>
    <t>TAMOP-422A-0024-neuropeptid</t>
  </si>
  <si>
    <t>TAMOP-422A-0053-humanrepro</t>
  </si>
  <si>
    <t>TAMOP-422A-0058-energia</t>
  </si>
  <si>
    <t>TAMOP-422A-0065-szupramolekula</t>
  </si>
  <si>
    <t>TAMOP-422C-jollet</t>
  </si>
  <si>
    <t>TAMOP-423-0016-nincs_honlapja</t>
  </si>
  <si>
    <t>TAMOP-423-0028-onszervezodo</t>
  </si>
  <si>
    <t>Pályázat és típus:</t>
  </si>
  <si>
    <t>Év és hónap</t>
  </si>
  <si>
    <t>KEOP-3.1.2/2F/09-11-2013-0030</t>
  </si>
  <si>
    <t>TÁMOP-4.1.1.C-13/1/KONV-2014-0001</t>
  </si>
  <si>
    <t>TÁMOP-4.1.1.C-12/1/KONV-2012-0012</t>
  </si>
  <si>
    <t>TÁMOP-4.1.1.C-12/1/KONV-2012-0019</t>
  </si>
  <si>
    <t>TÁMOP-4.1.2.B.2-13/1-2013-0014</t>
  </si>
  <si>
    <t>TÁMOP-4.1.2.D-12/1/KONV-2012-0010</t>
  </si>
  <si>
    <t>TÁMOP-4.1.2.E-13/1/KONV-2013-0012</t>
  </si>
  <si>
    <t>TÁMOP-4.2.2.A-11/1/KONV-2012-0065</t>
  </si>
  <si>
    <t>TÁMOP-4.2.2.C-11/1/KONV-2012-0005</t>
  </si>
  <si>
    <t>TÁMOP-4.1.1.F-14/1/KONV-2015-0009</t>
  </si>
  <si>
    <t>TÁMOP-4.2.2.B-15/KONV-2015-0011</t>
  </si>
  <si>
    <t>TÁMOP-4.2.2.D-15/1/KONV-2015-0009</t>
  </si>
  <si>
    <t>TÁMOP-4.2.2.D-15/1/KONV-2015-0004</t>
  </si>
  <si>
    <t>Aktuális</t>
  </si>
</sst>
</file>

<file path=xl/styles.xml><?xml version="1.0" encoding="utf-8"?>
<styleSheet xmlns="http://schemas.openxmlformats.org/spreadsheetml/2006/main">
  <numFmts count="6">
    <numFmt numFmtId="164" formatCode="h:mm;@"/>
    <numFmt numFmtId="165" formatCode="dddd"/>
    <numFmt numFmtId="166" formatCode="[h]:mm:ss;@"/>
    <numFmt numFmtId="167" formatCode="00"/>
    <numFmt numFmtId="168" formatCode="[$-40E]yyyy/\ mmmm;@"/>
    <numFmt numFmtId="169" formatCode="0.0"/>
  </numFmts>
  <fonts count="14">
    <font>
      <sz val="11"/>
      <color theme="1"/>
      <name val="Calibri"/>
      <family val="2"/>
      <charset val="238"/>
      <scheme val="minor"/>
    </font>
    <font>
      <sz val="10"/>
      <name val="Arial"/>
      <family val="2"/>
      <charset val="238"/>
    </font>
    <font>
      <b/>
      <sz val="10"/>
      <name val="Arial"/>
      <family val="2"/>
      <charset val="238"/>
    </font>
    <font>
      <b/>
      <sz val="12"/>
      <name val="Arial"/>
      <family val="2"/>
      <charset val="238"/>
    </font>
    <font>
      <b/>
      <i/>
      <sz val="10"/>
      <name val="Times New Roman"/>
      <family val="1"/>
      <charset val="238"/>
    </font>
    <font>
      <sz val="10"/>
      <color rgb="FFFF0000"/>
      <name val="Arial"/>
      <family val="2"/>
      <charset val="238"/>
    </font>
    <font>
      <b/>
      <sz val="12"/>
      <name val="Times New Roman"/>
      <family val="1"/>
      <charset val="238"/>
    </font>
    <font>
      <i/>
      <sz val="12"/>
      <name val="Times New Roman"/>
      <family val="1"/>
      <charset val="238"/>
    </font>
    <font>
      <sz val="12"/>
      <name val="Times New Roman"/>
      <family val="1"/>
      <charset val="238"/>
    </font>
    <font>
      <b/>
      <i/>
      <sz val="12"/>
      <name val="Times New Roman"/>
      <family val="1"/>
      <charset val="238"/>
    </font>
    <font>
      <sz val="8"/>
      <name val="Times New Roman"/>
      <family val="1"/>
      <charset val="238"/>
    </font>
    <font>
      <b/>
      <sz val="12"/>
      <color indexed="10"/>
      <name val="Times New Roman"/>
      <family val="1"/>
      <charset val="238"/>
    </font>
    <font>
      <sz val="10"/>
      <name val="Arial"/>
      <charset val="238"/>
    </font>
    <font>
      <b/>
      <i/>
      <sz val="12"/>
      <color rgb="FFFF0000"/>
      <name val="Times New Roman"/>
      <family val="1"/>
      <charset val="238"/>
    </font>
  </fonts>
  <fills count="4">
    <fill>
      <patternFill patternType="none"/>
    </fill>
    <fill>
      <patternFill patternType="gray125"/>
    </fill>
    <fill>
      <patternFill patternType="solid">
        <fgColor indexed="65"/>
        <bgColor indexed="64"/>
      </patternFill>
    </fill>
    <fill>
      <patternFill patternType="solid">
        <fgColor indexed="65"/>
        <bgColor indexed="22"/>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12"/>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12"/>
      </right>
      <top/>
      <bottom style="thin">
        <color indexed="64"/>
      </bottom>
      <diagonal/>
    </border>
    <border>
      <left style="double">
        <color indexed="12"/>
      </left>
      <right style="thin">
        <color indexed="64"/>
      </right>
      <top style="thin">
        <color indexed="64"/>
      </top>
      <bottom style="thin">
        <color indexed="12"/>
      </bottom>
      <diagonal/>
    </border>
    <border>
      <left style="thin">
        <color indexed="64"/>
      </left>
      <right style="thin">
        <color indexed="64"/>
      </right>
      <top style="thin">
        <color indexed="64"/>
      </top>
      <bottom style="thin">
        <color indexed="12"/>
      </bottom>
      <diagonal/>
    </border>
    <border>
      <left style="thin">
        <color indexed="64"/>
      </left>
      <right style="double">
        <color indexed="12"/>
      </right>
      <top style="thin">
        <color indexed="64"/>
      </top>
      <bottom style="thin">
        <color indexed="12"/>
      </bottom>
      <diagonal/>
    </border>
    <border>
      <left style="thin">
        <color indexed="64"/>
      </left>
      <right style="double">
        <color indexed="12"/>
      </right>
      <top style="thin">
        <color indexed="64"/>
      </top>
      <bottom/>
      <diagonal/>
    </border>
    <border>
      <left style="double">
        <color indexed="12"/>
      </left>
      <right style="thin">
        <color indexed="64"/>
      </right>
      <top style="thin">
        <color indexed="12"/>
      </top>
      <bottom style="thin">
        <color indexed="64"/>
      </bottom>
      <diagonal/>
    </border>
    <border>
      <left style="thin">
        <color indexed="64"/>
      </left>
      <right/>
      <top/>
      <bottom style="thin">
        <color indexed="64"/>
      </bottom>
      <diagonal/>
    </border>
    <border>
      <left style="double">
        <color indexed="12"/>
      </left>
      <right style="thin">
        <color indexed="64"/>
      </right>
      <top style="thin">
        <color indexed="64"/>
      </top>
      <bottom style="thin">
        <color indexed="64"/>
      </bottom>
      <diagonal/>
    </border>
    <border>
      <left style="thin">
        <color indexed="64"/>
      </left>
      <right style="double">
        <color indexed="12"/>
      </right>
      <top style="thin">
        <color indexed="64"/>
      </top>
      <bottom style="thin">
        <color indexed="64"/>
      </bottom>
      <diagonal/>
    </border>
    <border>
      <left style="thin">
        <color indexed="64"/>
      </left>
      <right style="thin">
        <color indexed="64"/>
      </right>
      <top style="thick">
        <color indexed="10"/>
      </top>
      <bottom style="thin">
        <color indexed="64"/>
      </bottom>
      <diagonal/>
    </border>
    <border>
      <left style="double">
        <color indexed="12"/>
      </left>
      <right style="thin">
        <color indexed="64"/>
      </right>
      <top/>
      <bottom/>
      <diagonal/>
    </border>
    <border>
      <left style="double">
        <color indexed="12"/>
      </left>
      <right style="thin">
        <color indexed="64"/>
      </right>
      <top/>
      <bottom style="thick">
        <color indexed="10"/>
      </bottom>
      <diagonal/>
    </border>
    <border>
      <left/>
      <right/>
      <top style="thin">
        <color indexed="64"/>
      </top>
      <bottom style="thick">
        <color indexed="10"/>
      </bottom>
      <diagonal/>
    </border>
    <border>
      <left/>
      <right/>
      <top style="thin">
        <color indexed="64"/>
      </top>
      <bottom/>
      <diagonal/>
    </border>
  </borders>
  <cellStyleXfs count="2">
    <xf numFmtId="0" fontId="0" fillId="0" borderId="0"/>
    <xf numFmtId="0" fontId="12" fillId="0" borderId="0"/>
  </cellStyleXfs>
  <cellXfs count="54">
    <xf numFmtId="0" fontId="0" fillId="0" borderId="0" xfId="0"/>
    <xf numFmtId="0" fontId="1" fillId="0" borderId="0" xfId="1" applyFont="1"/>
    <xf numFmtId="0" fontId="12" fillId="0" borderId="0" xfId="1" applyAlignment="1">
      <alignment horizontal="center"/>
    </xf>
    <xf numFmtId="0" fontId="12" fillId="0" borderId="0" xfId="1"/>
    <xf numFmtId="0" fontId="2" fillId="0" borderId="0" xfId="1" applyFont="1" applyAlignment="1">
      <alignment horizontal="center"/>
    </xf>
    <xf numFmtId="0" fontId="3" fillId="0" borderId="0" xfId="1" applyFont="1" applyAlignment="1">
      <alignment horizontal="center"/>
    </xf>
    <xf numFmtId="0" fontId="1" fillId="0" borderId="4" xfId="1" applyFont="1" applyBorder="1" applyAlignment="1">
      <alignment horizontal="center" vertical="center"/>
    </xf>
    <xf numFmtId="0" fontId="1" fillId="0" borderId="0" xfId="1" applyFont="1" applyAlignment="1">
      <alignment horizont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5" fillId="0" borderId="0" xfId="1" applyFont="1" applyAlignment="1">
      <alignment horizontal="center"/>
    </xf>
    <xf numFmtId="0" fontId="5" fillId="0" borderId="0" xfId="1" applyFont="1"/>
    <xf numFmtId="14" fontId="6" fillId="2" borderId="11" xfId="1" applyNumberFormat="1" applyFont="1" applyFill="1" applyBorder="1" applyAlignment="1">
      <alignment horizontal="left" vertical="center"/>
    </xf>
    <xf numFmtId="0" fontId="7" fillId="2" borderId="12" xfId="1" applyFont="1" applyFill="1" applyBorder="1" applyAlignment="1">
      <alignment horizontal="center" vertical="center"/>
    </xf>
    <xf numFmtId="164" fontId="8" fillId="3" borderId="4" xfId="1" applyNumberFormat="1" applyFont="1" applyFill="1" applyBorder="1" applyAlignment="1">
      <alignment horizontal="center" vertical="center"/>
    </xf>
    <xf numFmtId="164" fontId="8" fillId="2" borderId="7" xfId="1" applyNumberFormat="1" applyFont="1" applyFill="1" applyBorder="1" applyAlignment="1">
      <alignment horizontal="center" vertical="center"/>
    </xf>
    <xf numFmtId="165" fontId="9" fillId="2" borderId="13" xfId="1" applyNumberFormat="1" applyFont="1" applyFill="1" applyBorder="1" applyAlignment="1">
      <alignment horizontal="left" vertical="center"/>
    </xf>
    <xf numFmtId="164" fontId="8" fillId="2" borderId="14" xfId="1" applyNumberFormat="1" applyFont="1" applyFill="1" applyBorder="1" applyAlignment="1">
      <alignment horizontal="center" vertical="center"/>
    </xf>
    <xf numFmtId="0" fontId="8" fillId="3" borderId="15" xfId="1" applyFont="1" applyFill="1" applyBorder="1" applyAlignment="1">
      <alignment horizontal="center" vertical="center"/>
    </xf>
    <xf numFmtId="164" fontId="8" fillId="2" borderId="4" xfId="1" applyNumberFormat="1" applyFont="1" applyFill="1" applyBorder="1" applyAlignment="1">
      <alignment horizontal="center" vertical="center"/>
    </xf>
    <xf numFmtId="0" fontId="8" fillId="2" borderId="15" xfId="1" applyFont="1" applyFill="1" applyBorder="1" applyAlignment="1">
      <alignment horizontal="center" vertical="center"/>
    </xf>
    <xf numFmtId="164" fontId="8" fillId="2" borderId="6" xfId="1" applyNumberFormat="1" applyFont="1" applyFill="1" applyBorder="1" applyAlignment="1">
      <alignment horizontal="center" vertical="center"/>
    </xf>
    <xf numFmtId="0" fontId="12" fillId="0" borderId="16" xfId="1" applyBorder="1" applyAlignment="1">
      <alignment horizontal="left" vertical="center"/>
    </xf>
    <xf numFmtId="0" fontId="10" fillId="0" borderId="17" xfId="1" applyFont="1" applyBorder="1" applyAlignment="1">
      <alignment horizontal="left" vertical="center" shrinkToFit="1"/>
    </xf>
    <xf numFmtId="0" fontId="12" fillId="0" borderId="6" xfId="1" applyBorder="1" applyAlignment="1">
      <alignment horizontal="left" vertical="center"/>
    </xf>
    <xf numFmtId="166" fontId="1" fillId="0" borderId="7" xfId="1" applyNumberFormat="1" applyFont="1" applyBorder="1" applyAlignment="1">
      <alignment horizontal="center" vertical="center"/>
    </xf>
    <xf numFmtId="0" fontId="12" fillId="0" borderId="4" xfId="1" applyBorder="1" applyAlignment="1">
      <alignment horizontal="left" vertical="center" shrinkToFit="1"/>
    </xf>
    <xf numFmtId="166" fontId="1" fillId="0" borderId="15" xfId="1" applyNumberFormat="1" applyFont="1" applyBorder="1" applyAlignment="1">
      <alignment horizontal="center" vertical="center" shrinkToFit="1"/>
    </xf>
    <xf numFmtId="0" fontId="8" fillId="0" borderId="18" xfId="1" applyFont="1" applyBorder="1" applyAlignment="1">
      <alignment horizontal="center" vertical="center"/>
    </xf>
    <xf numFmtId="0" fontId="11" fillId="0" borderId="19" xfId="1" applyFont="1" applyBorder="1" applyAlignment="1">
      <alignment horizontal="right" vertical="center"/>
    </xf>
    <xf numFmtId="0" fontId="12" fillId="0" borderId="20" xfId="1" applyBorder="1" applyAlignment="1">
      <alignment horizontal="center"/>
    </xf>
    <xf numFmtId="14" fontId="0" fillId="0" borderId="0" xfId="0" applyNumberFormat="1"/>
    <xf numFmtId="167" fontId="0" fillId="0" borderId="0" xfId="0" applyNumberFormat="1"/>
    <xf numFmtId="168" fontId="12" fillId="0" borderId="4" xfId="1" applyNumberFormat="1" applyBorder="1" applyAlignment="1">
      <alignment horizontal="center" vertical="center"/>
    </xf>
    <xf numFmtId="164" fontId="7" fillId="2" borderId="14" xfId="1" applyNumberFormat="1" applyFont="1" applyFill="1" applyBorder="1" applyAlignment="1">
      <alignment horizontal="center" vertical="center"/>
    </xf>
    <xf numFmtId="164" fontId="0" fillId="0" borderId="0" xfId="0" applyNumberFormat="1"/>
    <xf numFmtId="20" fontId="0" fillId="0" borderId="0" xfId="0" applyNumberFormat="1"/>
    <xf numFmtId="46" fontId="0" fillId="0" borderId="0" xfId="0" applyNumberFormat="1"/>
    <xf numFmtId="164" fontId="5" fillId="0" borderId="0" xfId="1" applyNumberFormat="1" applyFont="1"/>
    <xf numFmtId="0" fontId="5" fillId="0" borderId="0" xfId="1" applyNumberFormat="1" applyFont="1"/>
    <xf numFmtId="169" fontId="0" fillId="0" borderId="0" xfId="0" applyNumberFormat="1"/>
    <xf numFmtId="164" fontId="12" fillId="0" borderId="0" xfId="1" applyNumberFormat="1" applyAlignment="1">
      <alignment horizontal="center"/>
    </xf>
    <xf numFmtId="166" fontId="8" fillId="2" borderId="14" xfId="1" applyNumberFormat="1" applyFont="1" applyFill="1" applyBorder="1" applyAlignment="1">
      <alignment horizontal="center" vertical="center"/>
    </xf>
    <xf numFmtId="166" fontId="6" fillId="2" borderId="14" xfId="1" applyNumberFormat="1" applyFont="1" applyFill="1" applyBorder="1" applyAlignment="1">
      <alignment horizontal="center" vertical="center"/>
    </xf>
    <xf numFmtId="0" fontId="12" fillId="0" borderId="1" xfId="1" applyBorder="1" applyAlignment="1">
      <alignment horizontal="center" vertical="center" wrapText="1"/>
    </xf>
    <xf numFmtId="0" fontId="12" fillId="0" borderId="2" xfId="1" applyBorder="1" applyAlignment="1">
      <alignment horizontal="center" vertical="center"/>
    </xf>
    <xf numFmtId="0" fontId="12" fillId="0" borderId="3" xfId="1" applyBorder="1" applyAlignment="1">
      <alignment horizontal="center" vertical="center"/>
    </xf>
    <xf numFmtId="0" fontId="12" fillId="0" borderId="4" xfId="1" applyBorder="1" applyAlignment="1">
      <alignment horizontal="center" wrapText="1"/>
    </xf>
    <xf numFmtId="0" fontId="12" fillId="0" borderId="4" xfId="1" applyBorder="1" applyAlignment="1">
      <alignment horizontal="center"/>
    </xf>
    <xf numFmtId="165" fontId="13" fillId="2" borderId="13" xfId="1" applyNumberFormat="1" applyFont="1" applyFill="1" applyBorder="1" applyAlignment="1">
      <alignment horizontal="left" vertical="center"/>
    </xf>
  </cellXfs>
  <cellStyles count="2">
    <cellStyle name="Normál" xfId="0" builtinId="0"/>
    <cellStyle name="Normál 2" xfId="1"/>
  </cellStyles>
  <dxfs count="41">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152400</xdr:rowOff>
    </xdr:from>
    <xdr:to>
      <xdr:col>1</xdr:col>
      <xdr:colOff>657225</xdr:colOff>
      <xdr:row>9</xdr:row>
      <xdr:rowOff>133350</xdr:rowOff>
    </xdr:to>
    <xdr:pic>
      <xdr:nvPicPr>
        <xdr:cNvPr id="2" name="Kép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314325"/>
          <a:ext cx="1905000" cy="1314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18"/>
  <sheetViews>
    <sheetView workbookViewId="0">
      <selection activeCell="A18" sqref="A18"/>
    </sheetView>
  </sheetViews>
  <sheetFormatPr defaultRowHeight="15"/>
  <cols>
    <col min="1" max="1" width="34.140625" customWidth="1"/>
    <col min="2" max="3" width="10.140625" bestFit="1" customWidth="1"/>
  </cols>
  <sheetData>
    <row r="1" spans="1:4">
      <c r="A1" t="s">
        <v>40</v>
      </c>
      <c r="B1" s="35">
        <v>38412</v>
      </c>
      <c r="C1" s="35">
        <v>42370</v>
      </c>
      <c r="D1" t="str">
        <f t="shared" ref="D1:D14" si="0">IF(AND(DATEVALUE(év&amp;"."&amp;hó)&gt;=B1,DATEVALUE(év&amp;"."&amp;hó)&lt;=C1),"Aktuális","")</f>
        <v>Aktuális</v>
      </c>
    </row>
    <row r="2" spans="1:4">
      <c r="A2" t="s">
        <v>41</v>
      </c>
      <c r="B2" s="35">
        <v>36892</v>
      </c>
      <c r="C2" s="35">
        <v>42402</v>
      </c>
      <c r="D2" t="str">
        <f t="shared" si="0"/>
        <v>Aktuális</v>
      </c>
    </row>
    <row r="3" spans="1:4">
      <c r="A3" t="s">
        <v>42</v>
      </c>
      <c r="B3" s="35">
        <v>37257</v>
      </c>
      <c r="C3" s="35">
        <v>42432</v>
      </c>
      <c r="D3" t="str">
        <f t="shared" si="0"/>
        <v>Aktuális</v>
      </c>
    </row>
    <row r="4" spans="1:4">
      <c r="A4" t="s">
        <v>43</v>
      </c>
      <c r="B4" s="35">
        <v>37622</v>
      </c>
      <c r="C4" s="35">
        <v>42464</v>
      </c>
      <c r="D4" t="str">
        <f t="shared" si="0"/>
        <v>Aktuális</v>
      </c>
    </row>
    <row r="5" spans="1:4">
      <c r="A5" t="s">
        <v>44</v>
      </c>
      <c r="B5" s="35">
        <v>37987</v>
      </c>
      <c r="C5" s="35">
        <v>42495</v>
      </c>
      <c r="D5" t="str">
        <f t="shared" si="0"/>
        <v>Aktuális</v>
      </c>
    </row>
    <row r="6" spans="1:4">
      <c r="A6" t="s">
        <v>45</v>
      </c>
      <c r="B6" s="35">
        <v>38353</v>
      </c>
      <c r="C6" s="35">
        <v>42527</v>
      </c>
      <c r="D6" t="str">
        <f t="shared" si="0"/>
        <v>Aktuális</v>
      </c>
    </row>
    <row r="7" spans="1:4">
      <c r="A7" t="s">
        <v>46</v>
      </c>
      <c r="B7" s="35">
        <v>38718</v>
      </c>
      <c r="C7" s="35">
        <v>42558</v>
      </c>
      <c r="D7" t="str">
        <f t="shared" si="0"/>
        <v>Aktuális</v>
      </c>
    </row>
    <row r="8" spans="1:4">
      <c r="A8" t="s">
        <v>31</v>
      </c>
      <c r="B8" s="35">
        <v>39083</v>
      </c>
      <c r="C8" s="35">
        <v>42590</v>
      </c>
      <c r="D8" t="str">
        <f t="shared" si="0"/>
        <v>Aktuális</v>
      </c>
    </row>
    <row r="9" spans="1:4">
      <c r="A9" t="s">
        <v>32</v>
      </c>
      <c r="B9" s="35">
        <v>39448</v>
      </c>
      <c r="C9" s="35">
        <v>42622</v>
      </c>
      <c r="D9" t="str">
        <f t="shared" si="0"/>
        <v>Aktuális</v>
      </c>
    </row>
    <row r="10" spans="1:4">
      <c r="A10" t="s">
        <v>33</v>
      </c>
      <c r="B10" s="35">
        <v>39814</v>
      </c>
      <c r="C10" s="35">
        <v>42653</v>
      </c>
      <c r="D10" t="str">
        <f t="shared" si="0"/>
        <v>Aktuális</v>
      </c>
    </row>
    <row r="11" spans="1:4">
      <c r="A11" t="s">
        <v>47</v>
      </c>
      <c r="B11" s="35">
        <v>40179</v>
      </c>
      <c r="C11" s="35">
        <v>42685</v>
      </c>
      <c r="D11" t="str">
        <f t="shared" si="0"/>
        <v>Aktuális</v>
      </c>
    </row>
    <row r="12" spans="1:4">
      <c r="A12" t="s">
        <v>48</v>
      </c>
      <c r="B12" s="35">
        <v>40544</v>
      </c>
      <c r="C12" s="35">
        <v>42716</v>
      </c>
      <c r="D12" t="str">
        <f t="shared" si="0"/>
        <v>Aktuális</v>
      </c>
    </row>
    <row r="13" spans="1:4">
      <c r="A13" t="s">
        <v>36</v>
      </c>
      <c r="B13" s="35">
        <v>40909</v>
      </c>
      <c r="C13" s="35">
        <v>42717</v>
      </c>
      <c r="D13" t="str">
        <f t="shared" si="0"/>
        <v>Aktuális</v>
      </c>
    </row>
    <row r="14" spans="1:4">
      <c r="A14" t="s">
        <v>37</v>
      </c>
      <c r="B14" s="35">
        <v>41275</v>
      </c>
      <c r="C14" s="35">
        <v>42718</v>
      </c>
      <c r="D14" t="str">
        <f t="shared" si="0"/>
        <v>Aktuális</v>
      </c>
    </row>
    <row r="15" spans="1:4">
      <c r="A15" t="s">
        <v>49</v>
      </c>
      <c r="D15" t="s">
        <v>53</v>
      </c>
    </row>
    <row r="16" spans="1:4">
      <c r="A16" t="s">
        <v>50</v>
      </c>
      <c r="D16" t="s">
        <v>53</v>
      </c>
    </row>
    <row r="17" spans="1:4">
      <c r="A17" t="s">
        <v>51</v>
      </c>
      <c r="D17" t="s">
        <v>53</v>
      </c>
    </row>
    <row r="18" spans="1:4">
      <c r="A18" t="s">
        <v>52</v>
      </c>
      <c r="D18" t="s">
        <v>53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B17"/>
  <sheetViews>
    <sheetView workbookViewId="0">
      <selection activeCell="A18" sqref="A18"/>
    </sheetView>
  </sheetViews>
  <sheetFormatPr defaultRowHeight="15"/>
  <sheetData>
    <row r="1" spans="1:2">
      <c r="A1">
        <v>1</v>
      </c>
      <c r="B1" s="40"/>
    </row>
    <row r="2" spans="1:2">
      <c r="A2">
        <v>4</v>
      </c>
      <c r="B2" s="40"/>
    </row>
    <row r="3" spans="1:2">
      <c r="A3">
        <v>5</v>
      </c>
      <c r="B3" s="40"/>
    </row>
    <row r="4" spans="1:2">
      <c r="A4">
        <v>6</v>
      </c>
      <c r="B4" s="40"/>
    </row>
    <row r="5" spans="1:2">
      <c r="A5">
        <v>6.5</v>
      </c>
      <c r="B5" s="40"/>
    </row>
    <row r="6" spans="1:2">
      <c r="A6">
        <v>7</v>
      </c>
      <c r="B6" s="40"/>
    </row>
    <row r="7" spans="1:2">
      <c r="A7">
        <v>8</v>
      </c>
      <c r="B7" s="40"/>
    </row>
    <row r="8" spans="1:2">
      <c r="A8">
        <v>9</v>
      </c>
      <c r="B8" s="40"/>
    </row>
    <row r="9" spans="1:2">
      <c r="A9">
        <v>10</v>
      </c>
      <c r="B9" s="40"/>
    </row>
    <row r="10" spans="1:2">
      <c r="A10">
        <v>12</v>
      </c>
      <c r="B10" s="40"/>
    </row>
    <row r="11" spans="1:2">
      <c r="A11">
        <v>14</v>
      </c>
      <c r="B11" s="40"/>
    </row>
    <row r="12" spans="1:2">
      <c r="A12">
        <v>15</v>
      </c>
      <c r="B12" s="40"/>
    </row>
    <row r="13" spans="1:2">
      <c r="A13">
        <v>16</v>
      </c>
      <c r="B13" s="40"/>
    </row>
    <row r="14" spans="1:2">
      <c r="A14">
        <v>20</v>
      </c>
      <c r="B14" s="40"/>
    </row>
    <row r="15" spans="1:2">
      <c r="A15">
        <v>30</v>
      </c>
      <c r="B15" s="41"/>
    </row>
    <row r="16" spans="1:2">
      <c r="A16">
        <v>35</v>
      </c>
      <c r="B16" s="41"/>
    </row>
    <row r="17" spans="1:1">
      <c r="A17">
        <v>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outlinePr applyStyles="1" summaryBelow="0" summaryRight="0"/>
  </sheetPr>
  <dimension ref="A1:C82"/>
  <sheetViews>
    <sheetView topLeftCell="A55" workbookViewId="0">
      <selection activeCell="C83" sqref="C83"/>
    </sheetView>
  </sheetViews>
  <sheetFormatPr defaultRowHeight="15"/>
  <cols>
    <col min="1" max="1" width="34.42578125" customWidth="1"/>
    <col min="2" max="2" width="9.140625" style="44"/>
  </cols>
  <sheetData>
    <row r="1" spans="1:3">
      <c r="A1" t="s">
        <v>25</v>
      </c>
      <c r="B1" s="44">
        <v>30</v>
      </c>
      <c r="C1" t="str">
        <f t="shared" ref="C1:C32" ca="1" si="0">INDIRECT("pályázat!$D$"&amp;MATCH(A1,pályázatok))</f>
        <v>Aktuális</v>
      </c>
    </row>
    <row r="2" spans="1:3">
      <c r="A2" t="s">
        <v>24</v>
      </c>
      <c r="B2" s="44">
        <v>16</v>
      </c>
      <c r="C2" t="str">
        <f t="shared" ca="1" si="0"/>
        <v>Aktuális</v>
      </c>
    </row>
    <row r="3" spans="1:3">
      <c r="A3" t="s">
        <v>24</v>
      </c>
      <c r="B3" s="44">
        <v>40</v>
      </c>
      <c r="C3" t="str">
        <f t="shared" ca="1" si="0"/>
        <v>Aktuális</v>
      </c>
    </row>
    <row r="4" spans="1:3">
      <c r="A4" t="s">
        <v>26</v>
      </c>
      <c r="B4" s="44">
        <v>5</v>
      </c>
      <c r="C4" t="str">
        <f t="shared" ca="1" si="0"/>
        <v>Aktuális</v>
      </c>
    </row>
    <row r="5" spans="1:3">
      <c r="A5" t="s">
        <v>26</v>
      </c>
      <c r="B5" s="44">
        <v>10</v>
      </c>
      <c r="C5" t="str">
        <f t="shared" ca="1" si="0"/>
        <v>Aktuális</v>
      </c>
    </row>
    <row r="6" spans="1:3">
      <c r="A6" t="s">
        <v>26</v>
      </c>
      <c r="B6" s="44">
        <v>15</v>
      </c>
      <c r="C6" t="str">
        <f t="shared" ca="1" si="0"/>
        <v>Aktuális</v>
      </c>
    </row>
    <row r="7" spans="1:3">
      <c r="A7" t="s">
        <v>26</v>
      </c>
      <c r="B7" s="44">
        <v>20</v>
      </c>
      <c r="C7" t="str">
        <f t="shared" ca="1" si="0"/>
        <v>Aktuális</v>
      </c>
    </row>
    <row r="8" spans="1:3">
      <c r="A8" t="s">
        <v>26</v>
      </c>
      <c r="B8" s="44">
        <v>30</v>
      </c>
      <c r="C8" t="str">
        <f t="shared" ca="1" si="0"/>
        <v>Aktuális</v>
      </c>
    </row>
    <row r="9" spans="1:3">
      <c r="A9" t="s">
        <v>26</v>
      </c>
      <c r="B9" s="44">
        <v>40</v>
      </c>
      <c r="C9" t="str">
        <f t="shared" ca="1" si="0"/>
        <v>Aktuális</v>
      </c>
    </row>
    <row r="10" spans="1:3">
      <c r="A10" t="s">
        <v>27</v>
      </c>
      <c r="B10" s="44">
        <v>5</v>
      </c>
      <c r="C10" t="str">
        <f t="shared" ca="1" si="0"/>
        <v>Aktuális</v>
      </c>
    </row>
    <row r="11" spans="1:3">
      <c r="A11" t="s">
        <v>27</v>
      </c>
      <c r="B11" s="44">
        <v>10</v>
      </c>
      <c r="C11" t="str">
        <f t="shared" ca="1" si="0"/>
        <v>Aktuális</v>
      </c>
    </row>
    <row r="12" spans="1:3">
      <c r="A12" t="s">
        <v>27</v>
      </c>
      <c r="B12" s="44">
        <v>15</v>
      </c>
      <c r="C12" t="str">
        <f t="shared" ca="1" si="0"/>
        <v>Aktuális</v>
      </c>
    </row>
    <row r="13" spans="1:3">
      <c r="A13" t="s">
        <v>27</v>
      </c>
      <c r="B13" s="44">
        <v>20</v>
      </c>
      <c r="C13" t="str">
        <f t="shared" ca="1" si="0"/>
        <v>Aktuális</v>
      </c>
    </row>
    <row r="14" spans="1:3">
      <c r="A14" t="s">
        <v>27</v>
      </c>
      <c r="B14" s="44">
        <v>30</v>
      </c>
      <c r="C14" t="str">
        <f t="shared" ca="1" si="0"/>
        <v>Aktuális</v>
      </c>
    </row>
    <row r="15" spans="1:3">
      <c r="A15" t="s">
        <v>27</v>
      </c>
      <c r="B15" s="44">
        <v>40</v>
      </c>
      <c r="C15" t="str">
        <f t="shared" ca="1" si="0"/>
        <v>Aktuális</v>
      </c>
    </row>
    <row r="16" spans="1:3">
      <c r="A16" t="s">
        <v>28</v>
      </c>
      <c r="B16" s="44">
        <v>30</v>
      </c>
      <c r="C16" t="str">
        <f t="shared" ca="1" si="0"/>
        <v>Aktuális</v>
      </c>
    </row>
    <row r="17" spans="1:3">
      <c r="A17" t="s">
        <v>28</v>
      </c>
      <c r="B17" s="44">
        <v>40</v>
      </c>
      <c r="C17" t="str">
        <f t="shared" ca="1" si="0"/>
        <v>Aktuális</v>
      </c>
    </row>
    <row r="18" spans="1:3">
      <c r="A18" t="s">
        <v>29</v>
      </c>
      <c r="B18" s="44">
        <v>5</v>
      </c>
      <c r="C18" t="str">
        <f t="shared" ca="1" si="0"/>
        <v>Aktuális</v>
      </c>
    </row>
    <row r="19" spans="1:3">
      <c r="A19" t="s">
        <v>29</v>
      </c>
      <c r="B19" s="44">
        <v>10</v>
      </c>
      <c r="C19" t="str">
        <f t="shared" ca="1" si="0"/>
        <v>Aktuális</v>
      </c>
    </row>
    <row r="20" spans="1:3">
      <c r="A20" t="s">
        <v>29</v>
      </c>
      <c r="B20" s="44">
        <v>15</v>
      </c>
      <c r="C20" t="str">
        <f t="shared" ca="1" si="0"/>
        <v>Aktuális</v>
      </c>
    </row>
    <row r="21" spans="1:3">
      <c r="A21" t="s">
        <v>29</v>
      </c>
      <c r="B21" s="44">
        <v>20</v>
      </c>
      <c r="C21" t="str">
        <f t="shared" ca="1" si="0"/>
        <v>Aktuális</v>
      </c>
    </row>
    <row r="22" spans="1:3">
      <c r="A22" t="s">
        <v>29</v>
      </c>
      <c r="B22" s="44">
        <v>30</v>
      </c>
      <c r="C22" t="str">
        <f t="shared" ca="1" si="0"/>
        <v>Aktuális</v>
      </c>
    </row>
    <row r="23" spans="1:3">
      <c r="A23" t="s">
        <v>29</v>
      </c>
      <c r="B23" s="44">
        <v>40</v>
      </c>
      <c r="C23" t="str">
        <f t="shared" ca="1" si="0"/>
        <v>Aktuális</v>
      </c>
    </row>
    <row r="24" spans="1:3">
      <c r="A24" t="s">
        <v>30</v>
      </c>
      <c r="B24" s="44">
        <v>5</v>
      </c>
      <c r="C24" t="str">
        <f t="shared" ca="1" si="0"/>
        <v>Aktuális</v>
      </c>
    </row>
    <row r="25" spans="1:3">
      <c r="A25" t="s">
        <v>30</v>
      </c>
      <c r="B25" s="44">
        <v>10</v>
      </c>
      <c r="C25" t="str">
        <f t="shared" ca="1" si="0"/>
        <v>Aktuális</v>
      </c>
    </row>
    <row r="26" spans="1:3">
      <c r="A26" t="s">
        <v>30</v>
      </c>
      <c r="B26" s="44">
        <v>15</v>
      </c>
      <c r="C26" t="str">
        <f t="shared" ca="1" si="0"/>
        <v>Aktuális</v>
      </c>
    </row>
    <row r="27" spans="1:3">
      <c r="A27" t="s">
        <v>30</v>
      </c>
      <c r="B27" s="44">
        <v>20</v>
      </c>
      <c r="C27" t="str">
        <f t="shared" ca="1" si="0"/>
        <v>Aktuális</v>
      </c>
    </row>
    <row r="28" spans="1:3">
      <c r="A28" t="s">
        <v>30</v>
      </c>
      <c r="B28" s="44">
        <v>30</v>
      </c>
      <c r="C28" t="str">
        <f t="shared" ca="1" si="0"/>
        <v>Aktuális</v>
      </c>
    </row>
    <row r="29" spans="1:3">
      <c r="A29" t="s">
        <v>30</v>
      </c>
      <c r="B29" s="44">
        <v>40</v>
      </c>
      <c r="C29" t="str">
        <f t="shared" ca="1" si="0"/>
        <v>Aktuális</v>
      </c>
    </row>
    <row r="30" spans="1:3">
      <c r="A30" t="s">
        <v>31</v>
      </c>
      <c r="B30" s="44">
        <v>4</v>
      </c>
      <c r="C30" t="str">
        <f t="shared" ca="1" si="0"/>
        <v>Aktuális</v>
      </c>
    </row>
    <row r="31" spans="1:3">
      <c r="A31" t="s">
        <v>31</v>
      </c>
      <c r="B31" s="44">
        <v>5</v>
      </c>
      <c r="C31" t="str">
        <f t="shared" ca="1" si="0"/>
        <v>Aktuális</v>
      </c>
    </row>
    <row r="32" spans="1:3">
      <c r="A32" t="s">
        <v>31</v>
      </c>
      <c r="B32" s="44">
        <v>6</v>
      </c>
      <c r="C32" t="str">
        <f t="shared" ca="1" si="0"/>
        <v>Aktuális</v>
      </c>
    </row>
    <row r="33" spans="1:3">
      <c r="A33" t="s">
        <v>31</v>
      </c>
      <c r="B33" s="44">
        <v>6.5</v>
      </c>
      <c r="C33" t="str">
        <f t="shared" ref="C33:C64" ca="1" si="1">INDIRECT("pályázat!$D$"&amp;MATCH(A33,pályázatok))</f>
        <v>Aktuális</v>
      </c>
    </row>
    <row r="34" spans="1:3">
      <c r="A34" t="s">
        <v>31</v>
      </c>
      <c r="B34" s="44">
        <v>7</v>
      </c>
      <c r="C34" t="str">
        <f t="shared" ca="1" si="1"/>
        <v>Aktuális</v>
      </c>
    </row>
    <row r="35" spans="1:3">
      <c r="A35" t="s">
        <v>31</v>
      </c>
      <c r="B35" s="44">
        <v>8</v>
      </c>
      <c r="C35" t="str">
        <f t="shared" ca="1" si="1"/>
        <v>Aktuális</v>
      </c>
    </row>
    <row r="36" spans="1:3">
      <c r="A36" t="s">
        <v>31</v>
      </c>
      <c r="B36" s="44">
        <v>9</v>
      </c>
      <c r="C36" t="str">
        <f t="shared" ca="1" si="1"/>
        <v>Aktuális</v>
      </c>
    </row>
    <row r="37" spans="1:3">
      <c r="A37" t="s">
        <v>31</v>
      </c>
      <c r="B37" s="44">
        <v>10</v>
      </c>
      <c r="C37" t="str">
        <f t="shared" ca="1" si="1"/>
        <v>Aktuális</v>
      </c>
    </row>
    <row r="38" spans="1:3">
      <c r="A38" t="s">
        <v>31</v>
      </c>
      <c r="B38" s="44">
        <v>12</v>
      </c>
      <c r="C38" t="str">
        <f t="shared" ca="1" si="1"/>
        <v>Aktuális</v>
      </c>
    </row>
    <row r="39" spans="1:3">
      <c r="A39" t="s">
        <v>31</v>
      </c>
      <c r="B39" s="44">
        <v>14</v>
      </c>
      <c r="C39" t="str">
        <f t="shared" ca="1" si="1"/>
        <v>Aktuális</v>
      </c>
    </row>
    <row r="40" spans="1:3">
      <c r="A40" t="s">
        <v>31</v>
      </c>
      <c r="B40" s="44">
        <v>15</v>
      </c>
      <c r="C40" t="str">
        <f t="shared" ca="1" si="1"/>
        <v>Aktuális</v>
      </c>
    </row>
    <row r="41" spans="1:3">
      <c r="A41" t="s">
        <v>31</v>
      </c>
      <c r="B41" s="44">
        <v>20</v>
      </c>
      <c r="C41" t="str">
        <f t="shared" ca="1" si="1"/>
        <v>Aktuális</v>
      </c>
    </row>
    <row r="42" spans="1:3">
      <c r="A42" t="s">
        <v>31</v>
      </c>
      <c r="B42" s="44">
        <v>30</v>
      </c>
      <c r="C42" t="str">
        <f t="shared" ca="1" si="1"/>
        <v>Aktuális</v>
      </c>
    </row>
    <row r="43" spans="1:3">
      <c r="A43" t="s">
        <v>31</v>
      </c>
      <c r="B43" s="44">
        <v>40</v>
      </c>
      <c r="C43" t="str">
        <f t="shared" ca="1" si="1"/>
        <v>Aktuális</v>
      </c>
    </row>
    <row r="44" spans="1:3">
      <c r="A44" t="s">
        <v>33</v>
      </c>
      <c r="B44" s="44">
        <v>5</v>
      </c>
      <c r="C44" t="str">
        <f t="shared" ca="1" si="1"/>
        <v>Aktuális</v>
      </c>
    </row>
    <row r="45" spans="1:3">
      <c r="A45" t="s">
        <v>33</v>
      </c>
      <c r="B45" s="44">
        <v>10</v>
      </c>
      <c r="C45" t="str">
        <f t="shared" ca="1" si="1"/>
        <v>Aktuális</v>
      </c>
    </row>
    <row r="46" spans="1:3">
      <c r="A46" t="s">
        <v>33</v>
      </c>
      <c r="B46" s="44">
        <v>15</v>
      </c>
      <c r="C46" t="str">
        <f t="shared" ca="1" si="1"/>
        <v>Aktuális</v>
      </c>
    </row>
    <row r="47" spans="1:3">
      <c r="A47" t="s">
        <v>33</v>
      </c>
      <c r="B47" s="44">
        <v>20</v>
      </c>
      <c r="C47" t="str">
        <f t="shared" ca="1" si="1"/>
        <v>Aktuális</v>
      </c>
    </row>
    <row r="48" spans="1:3">
      <c r="A48" t="s">
        <v>33</v>
      </c>
      <c r="B48" s="44">
        <v>30</v>
      </c>
      <c r="C48" t="str">
        <f t="shared" ca="1" si="1"/>
        <v>Aktuális</v>
      </c>
    </row>
    <row r="49" spans="1:3">
      <c r="A49" t="s">
        <v>33</v>
      </c>
      <c r="B49" s="44">
        <v>40</v>
      </c>
      <c r="C49" t="str">
        <f t="shared" ca="1" si="1"/>
        <v>Aktuális</v>
      </c>
    </row>
    <row r="50" spans="1:3">
      <c r="A50" t="s">
        <v>34</v>
      </c>
      <c r="B50" s="44">
        <v>5</v>
      </c>
      <c r="C50" t="str">
        <f t="shared" ca="1" si="1"/>
        <v>Aktuális</v>
      </c>
    </row>
    <row r="51" spans="1:3">
      <c r="A51" t="s">
        <v>34</v>
      </c>
      <c r="B51" s="44">
        <v>10</v>
      </c>
      <c r="C51" t="str">
        <f t="shared" ca="1" si="1"/>
        <v>Aktuális</v>
      </c>
    </row>
    <row r="52" spans="1:3">
      <c r="A52" t="s">
        <v>34</v>
      </c>
      <c r="B52" s="44">
        <v>15</v>
      </c>
      <c r="C52" t="str">
        <f t="shared" ca="1" si="1"/>
        <v>Aktuális</v>
      </c>
    </row>
    <row r="53" spans="1:3">
      <c r="A53" t="s">
        <v>34</v>
      </c>
      <c r="B53" s="44">
        <v>20</v>
      </c>
      <c r="C53" t="str">
        <f t="shared" ca="1" si="1"/>
        <v>Aktuális</v>
      </c>
    </row>
    <row r="54" spans="1:3">
      <c r="A54" t="s">
        <v>34</v>
      </c>
      <c r="B54" s="44">
        <v>30</v>
      </c>
      <c r="C54" t="str">
        <f t="shared" ca="1" si="1"/>
        <v>Aktuális</v>
      </c>
    </row>
    <row r="55" spans="1:3">
      <c r="A55" t="s">
        <v>34</v>
      </c>
      <c r="B55" s="44">
        <v>40</v>
      </c>
      <c r="C55" t="str">
        <f t="shared" ca="1" si="1"/>
        <v>Aktuális</v>
      </c>
    </row>
    <row r="56" spans="1:3">
      <c r="A56" t="s">
        <v>35</v>
      </c>
      <c r="B56" s="44">
        <v>5</v>
      </c>
      <c r="C56" t="str">
        <f t="shared" ca="1" si="1"/>
        <v>Aktuális</v>
      </c>
    </row>
    <row r="57" spans="1:3">
      <c r="A57" t="s">
        <v>35</v>
      </c>
      <c r="B57" s="44">
        <v>10</v>
      </c>
      <c r="C57" t="str">
        <f t="shared" ca="1" si="1"/>
        <v>Aktuális</v>
      </c>
    </row>
    <row r="58" spans="1:3">
      <c r="A58" t="s">
        <v>35</v>
      </c>
      <c r="B58" s="44">
        <v>15</v>
      </c>
      <c r="C58" t="str">
        <f t="shared" ca="1" si="1"/>
        <v>Aktuális</v>
      </c>
    </row>
    <row r="59" spans="1:3">
      <c r="A59" t="s">
        <v>35</v>
      </c>
      <c r="B59" s="44">
        <v>20</v>
      </c>
      <c r="C59" t="str">
        <f t="shared" ca="1" si="1"/>
        <v>Aktuális</v>
      </c>
    </row>
    <row r="60" spans="1:3">
      <c r="A60" t="s">
        <v>35</v>
      </c>
      <c r="B60" s="44">
        <v>30</v>
      </c>
      <c r="C60" t="str">
        <f t="shared" ca="1" si="1"/>
        <v>Aktuális</v>
      </c>
    </row>
    <row r="61" spans="1:3">
      <c r="A61" t="s">
        <v>35</v>
      </c>
      <c r="B61" s="44">
        <v>40</v>
      </c>
      <c r="C61" t="str">
        <f t="shared" ca="1" si="1"/>
        <v>Aktuális</v>
      </c>
    </row>
    <row r="62" spans="1:3">
      <c r="A62" t="s">
        <v>36</v>
      </c>
      <c r="B62" s="44">
        <v>5</v>
      </c>
      <c r="C62" t="str">
        <f t="shared" ca="1" si="1"/>
        <v>Aktuális</v>
      </c>
    </row>
    <row r="63" spans="1:3">
      <c r="A63" t="s">
        <v>36</v>
      </c>
      <c r="B63" s="44">
        <v>10</v>
      </c>
      <c r="C63" t="str">
        <f t="shared" ca="1" si="1"/>
        <v>Aktuális</v>
      </c>
    </row>
    <row r="64" spans="1:3">
      <c r="A64" t="s">
        <v>36</v>
      </c>
      <c r="B64" s="44">
        <v>15</v>
      </c>
      <c r="C64" t="str">
        <f t="shared" ca="1" si="1"/>
        <v>Aktuális</v>
      </c>
    </row>
    <row r="65" spans="1:3">
      <c r="A65" t="s">
        <v>36</v>
      </c>
      <c r="B65" s="44">
        <v>20</v>
      </c>
      <c r="C65" t="str">
        <f t="shared" ref="C65:C73" ca="1" si="2">INDIRECT("pályázat!$D$"&amp;MATCH(A65,pályázatok))</f>
        <v>Aktuális</v>
      </c>
    </row>
    <row r="66" spans="1:3">
      <c r="A66" t="s">
        <v>36</v>
      </c>
      <c r="B66" s="44">
        <v>30</v>
      </c>
      <c r="C66" t="str">
        <f t="shared" ca="1" si="2"/>
        <v>Aktuális</v>
      </c>
    </row>
    <row r="67" spans="1:3">
      <c r="A67" t="s">
        <v>36</v>
      </c>
      <c r="B67" s="44">
        <v>40</v>
      </c>
      <c r="C67" t="str">
        <f t="shared" ca="1" si="2"/>
        <v>Aktuális</v>
      </c>
    </row>
    <row r="68" spans="1:3">
      <c r="A68" t="s">
        <v>37</v>
      </c>
      <c r="B68" s="44">
        <v>5</v>
      </c>
      <c r="C68" t="str">
        <f t="shared" ca="1" si="2"/>
        <v>Aktuális</v>
      </c>
    </row>
    <row r="69" spans="1:3">
      <c r="A69" t="s">
        <v>37</v>
      </c>
      <c r="B69" s="44">
        <v>10</v>
      </c>
      <c r="C69" t="str">
        <f t="shared" ca="1" si="2"/>
        <v>Aktuális</v>
      </c>
    </row>
    <row r="70" spans="1:3">
      <c r="A70" t="s">
        <v>37</v>
      </c>
      <c r="B70" s="44">
        <v>15</v>
      </c>
      <c r="C70" t="str">
        <f t="shared" ca="1" si="2"/>
        <v>Aktuális</v>
      </c>
    </row>
    <row r="71" spans="1:3">
      <c r="A71" t="s">
        <v>37</v>
      </c>
      <c r="B71" s="44">
        <v>20</v>
      </c>
      <c r="C71" t="str">
        <f t="shared" ca="1" si="2"/>
        <v>Aktuális</v>
      </c>
    </row>
    <row r="72" spans="1:3">
      <c r="A72" t="s">
        <v>37</v>
      </c>
      <c r="B72" s="44">
        <v>30</v>
      </c>
      <c r="C72" t="str">
        <f t="shared" ca="1" si="2"/>
        <v>Aktuális</v>
      </c>
    </row>
    <row r="73" spans="1:3">
      <c r="A73" t="s">
        <v>37</v>
      </c>
      <c r="B73" s="44">
        <v>40</v>
      </c>
      <c r="C73" t="str">
        <f t="shared" ca="1" si="2"/>
        <v>Aktuális</v>
      </c>
    </row>
    <row r="74" spans="1:3">
      <c r="A74" t="s">
        <v>49</v>
      </c>
      <c r="B74" s="44">
        <v>35</v>
      </c>
      <c r="C74" t="s">
        <v>53</v>
      </c>
    </row>
    <row r="75" spans="1:3">
      <c r="A75" t="s">
        <v>49</v>
      </c>
      <c r="B75" s="44">
        <v>40</v>
      </c>
      <c r="C75" t="s">
        <v>53</v>
      </c>
    </row>
    <row r="76" spans="1:3">
      <c r="A76" t="s">
        <v>50</v>
      </c>
      <c r="B76" s="44">
        <v>20</v>
      </c>
      <c r="C76" t="s">
        <v>53</v>
      </c>
    </row>
    <row r="77" spans="1:3">
      <c r="A77" t="s">
        <v>50</v>
      </c>
      <c r="B77" s="44">
        <v>30</v>
      </c>
      <c r="C77" t="s">
        <v>53</v>
      </c>
    </row>
    <row r="78" spans="1:3">
      <c r="A78" t="s">
        <v>50</v>
      </c>
      <c r="B78" s="44">
        <v>40</v>
      </c>
      <c r="C78" t="s">
        <v>53</v>
      </c>
    </row>
    <row r="79" spans="1:3">
      <c r="A79" t="s">
        <v>51</v>
      </c>
      <c r="B79" s="44">
        <v>30</v>
      </c>
      <c r="C79" t="s">
        <v>53</v>
      </c>
    </row>
    <row r="80" spans="1:3">
      <c r="A80" t="s">
        <v>51</v>
      </c>
      <c r="B80" s="44">
        <v>40</v>
      </c>
      <c r="C80" t="s">
        <v>53</v>
      </c>
    </row>
    <row r="81" spans="1:3">
      <c r="A81" t="s">
        <v>52</v>
      </c>
      <c r="B81" s="44">
        <v>30</v>
      </c>
      <c r="C81" t="s">
        <v>53</v>
      </c>
    </row>
    <row r="82" spans="1:3">
      <c r="A82" t="s">
        <v>52</v>
      </c>
      <c r="B82" s="44">
        <v>40</v>
      </c>
      <c r="C82" t="s">
        <v>53</v>
      </c>
    </row>
  </sheetData>
  <dataValidations count="2">
    <dataValidation type="list" allowBlank="1" showInputMessage="1" showErrorMessage="1" sqref="A1:A74">
      <formula1>pályázatok</formula1>
    </dataValidation>
    <dataValidation type="list" allowBlank="1" showInputMessage="1" showErrorMessage="1" sqref="B1:B1048576">
      <formula1>jelenléti_típus</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3"/>
  <sheetViews>
    <sheetView workbookViewId="0">
      <selection activeCell="C2" sqref="C2"/>
    </sheetView>
  </sheetViews>
  <sheetFormatPr defaultRowHeight="15"/>
  <cols>
    <col min="1" max="1" width="16.140625" bestFit="1" customWidth="1"/>
    <col min="2" max="2" width="37.5703125" customWidth="1"/>
  </cols>
  <sheetData>
    <row r="1" spans="1:8">
      <c r="A1" t="s">
        <v>39</v>
      </c>
      <c r="B1">
        <v>2015</v>
      </c>
      <c r="C1" s="36">
        <v>10</v>
      </c>
    </row>
    <row r="2" spans="1:8">
      <c r="A2" t="s">
        <v>38</v>
      </c>
      <c r="B2" t="s">
        <v>46</v>
      </c>
      <c r="C2" s="44">
        <v>30</v>
      </c>
      <c r="D2" s="39"/>
      <c r="F2" s="44"/>
      <c r="G2" s="39"/>
      <c r="H2" s="39"/>
    </row>
    <row r="3" spans="1:8">
      <c r="B3" s="39"/>
    </row>
  </sheetData>
  <dataValidations count="2">
    <dataValidation type="list" allowBlank="1" showInputMessage="1" showErrorMessage="1" sqref="C2">
      <formula1>jelenléti_típus</formula1>
    </dataValidation>
    <dataValidation type="list" allowBlank="1" showInputMessage="1" showErrorMessage="1" sqref="B2">
      <formula1>pályázatok</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H97"/>
  <sheetViews>
    <sheetView tabSelected="1" workbookViewId="0">
      <selection activeCell="C63" sqref="C62:C63"/>
    </sheetView>
  </sheetViews>
  <sheetFormatPr defaultRowHeight="12.75"/>
  <cols>
    <col min="1" max="1" width="18.7109375" style="1" customWidth="1"/>
    <col min="2" max="2" width="11.5703125" style="1" customWidth="1"/>
    <col min="3" max="3" width="19.28515625" style="3" customWidth="1"/>
    <col min="4" max="4" width="44.85546875" style="3" customWidth="1"/>
    <col min="5" max="256" width="9.140625" style="3"/>
    <col min="257" max="257" width="18.7109375" style="3" customWidth="1"/>
    <col min="258" max="258" width="11.5703125" style="3" customWidth="1"/>
    <col min="259" max="259" width="19.28515625" style="3" customWidth="1"/>
    <col min="260" max="260" width="44.85546875" style="3" customWidth="1"/>
    <col min="261" max="512" width="9.140625" style="3"/>
    <col min="513" max="513" width="18.7109375" style="3" customWidth="1"/>
    <col min="514" max="514" width="11.5703125" style="3" customWidth="1"/>
    <col min="515" max="515" width="19.28515625" style="3" customWidth="1"/>
    <col min="516" max="516" width="44.85546875" style="3" customWidth="1"/>
    <col min="517" max="768" width="9.140625" style="3"/>
    <col min="769" max="769" width="18.7109375" style="3" customWidth="1"/>
    <col min="770" max="770" width="11.5703125" style="3" customWidth="1"/>
    <col min="771" max="771" width="19.28515625" style="3" customWidth="1"/>
    <col min="772" max="772" width="44.85546875" style="3" customWidth="1"/>
    <col min="773" max="1024" width="9.140625" style="3"/>
    <col min="1025" max="1025" width="18.7109375" style="3" customWidth="1"/>
    <col min="1026" max="1026" width="11.5703125" style="3" customWidth="1"/>
    <col min="1027" max="1027" width="19.28515625" style="3" customWidth="1"/>
    <col min="1028" max="1028" width="44.85546875" style="3" customWidth="1"/>
    <col min="1029" max="1280" width="9.140625" style="3"/>
    <col min="1281" max="1281" width="18.7109375" style="3" customWidth="1"/>
    <col min="1282" max="1282" width="11.5703125" style="3" customWidth="1"/>
    <col min="1283" max="1283" width="19.28515625" style="3" customWidth="1"/>
    <col min="1284" max="1284" width="44.85546875" style="3" customWidth="1"/>
    <col min="1285" max="1536" width="9.140625" style="3"/>
    <col min="1537" max="1537" width="18.7109375" style="3" customWidth="1"/>
    <col min="1538" max="1538" width="11.5703125" style="3" customWidth="1"/>
    <col min="1539" max="1539" width="19.28515625" style="3" customWidth="1"/>
    <col min="1540" max="1540" width="44.85546875" style="3" customWidth="1"/>
    <col min="1541" max="1792" width="9.140625" style="3"/>
    <col min="1793" max="1793" width="18.7109375" style="3" customWidth="1"/>
    <col min="1794" max="1794" width="11.5703125" style="3" customWidth="1"/>
    <col min="1795" max="1795" width="19.28515625" style="3" customWidth="1"/>
    <col min="1796" max="1796" width="44.85546875" style="3" customWidth="1"/>
    <col min="1797" max="2048" width="9.140625" style="3"/>
    <col min="2049" max="2049" width="18.7109375" style="3" customWidth="1"/>
    <col min="2050" max="2050" width="11.5703125" style="3" customWidth="1"/>
    <col min="2051" max="2051" width="19.28515625" style="3" customWidth="1"/>
    <col min="2052" max="2052" width="44.85546875" style="3" customWidth="1"/>
    <col min="2053" max="2304" width="9.140625" style="3"/>
    <col min="2305" max="2305" width="18.7109375" style="3" customWidth="1"/>
    <col min="2306" max="2306" width="11.5703125" style="3" customWidth="1"/>
    <col min="2307" max="2307" width="19.28515625" style="3" customWidth="1"/>
    <col min="2308" max="2308" width="44.85546875" style="3" customWidth="1"/>
    <col min="2309" max="2560" width="9.140625" style="3"/>
    <col min="2561" max="2561" width="18.7109375" style="3" customWidth="1"/>
    <col min="2562" max="2562" width="11.5703125" style="3" customWidth="1"/>
    <col min="2563" max="2563" width="19.28515625" style="3" customWidth="1"/>
    <col min="2564" max="2564" width="44.85546875" style="3" customWidth="1"/>
    <col min="2565" max="2816" width="9.140625" style="3"/>
    <col min="2817" max="2817" width="18.7109375" style="3" customWidth="1"/>
    <col min="2818" max="2818" width="11.5703125" style="3" customWidth="1"/>
    <col min="2819" max="2819" width="19.28515625" style="3" customWidth="1"/>
    <col min="2820" max="2820" width="44.85546875" style="3" customWidth="1"/>
    <col min="2821" max="3072" width="9.140625" style="3"/>
    <col min="3073" max="3073" width="18.7109375" style="3" customWidth="1"/>
    <col min="3074" max="3074" width="11.5703125" style="3" customWidth="1"/>
    <col min="3075" max="3075" width="19.28515625" style="3" customWidth="1"/>
    <col min="3076" max="3076" width="44.85546875" style="3" customWidth="1"/>
    <col min="3077" max="3328" width="9.140625" style="3"/>
    <col min="3329" max="3329" width="18.7109375" style="3" customWidth="1"/>
    <col min="3330" max="3330" width="11.5703125" style="3" customWidth="1"/>
    <col min="3331" max="3331" width="19.28515625" style="3" customWidth="1"/>
    <col min="3332" max="3332" width="44.85546875" style="3" customWidth="1"/>
    <col min="3333" max="3584" width="9.140625" style="3"/>
    <col min="3585" max="3585" width="18.7109375" style="3" customWidth="1"/>
    <col min="3586" max="3586" width="11.5703125" style="3" customWidth="1"/>
    <col min="3587" max="3587" width="19.28515625" style="3" customWidth="1"/>
    <col min="3588" max="3588" width="44.85546875" style="3" customWidth="1"/>
    <col min="3589" max="3840" width="9.140625" style="3"/>
    <col min="3841" max="3841" width="18.7109375" style="3" customWidth="1"/>
    <col min="3842" max="3842" width="11.5703125" style="3" customWidth="1"/>
    <col min="3843" max="3843" width="19.28515625" style="3" customWidth="1"/>
    <col min="3844" max="3844" width="44.85546875" style="3" customWidth="1"/>
    <col min="3845" max="4096" width="9.140625" style="3"/>
    <col min="4097" max="4097" width="18.7109375" style="3" customWidth="1"/>
    <col min="4098" max="4098" width="11.5703125" style="3" customWidth="1"/>
    <col min="4099" max="4099" width="19.28515625" style="3" customWidth="1"/>
    <col min="4100" max="4100" width="44.85546875" style="3" customWidth="1"/>
    <col min="4101" max="4352" width="9.140625" style="3"/>
    <col min="4353" max="4353" width="18.7109375" style="3" customWidth="1"/>
    <col min="4354" max="4354" width="11.5703125" style="3" customWidth="1"/>
    <col min="4355" max="4355" width="19.28515625" style="3" customWidth="1"/>
    <col min="4356" max="4356" width="44.85546875" style="3" customWidth="1"/>
    <col min="4357" max="4608" width="9.140625" style="3"/>
    <col min="4609" max="4609" width="18.7109375" style="3" customWidth="1"/>
    <col min="4610" max="4610" width="11.5703125" style="3" customWidth="1"/>
    <col min="4611" max="4611" width="19.28515625" style="3" customWidth="1"/>
    <col min="4612" max="4612" width="44.85546875" style="3" customWidth="1"/>
    <col min="4613" max="4864" width="9.140625" style="3"/>
    <col min="4865" max="4865" width="18.7109375" style="3" customWidth="1"/>
    <col min="4866" max="4866" width="11.5703125" style="3" customWidth="1"/>
    <col min="4867" max="4867" width="19.28515625" style="3" customWidth="1"/>
    <col min="4868" max="4868" width="44.85546875" style="3" customWidth="1"/>
    <col min="4869" max="5120" width="9.140625" style="3"/>
    <col min="5121" max="5121" width="18.7109375" style="3" customWidth="1"/>
    <col min="5122" max="5122" width="11.5703125" style="3" customWidth="1"/>
    <col min="5123" max="5123" width="19.28515625" style="3" customWidth="1"/>
    <col min="5124" max="5124" width="44.85546875" style="3" customWidth="1"/>
    <col min="5125" max="5376" width="9.140625" style="3"/>
    <col min="5377" max="5377" width="18.7109375" style="3" customWidth="1"/>
    <col min="5378" max="5378" width="11.5703125" style="3" customWidth="1"/>
    <col min="5379" max="5379" width="19.28515625" style="3" customWidth="1"/>
    <col min="5380" max="5380" width="44.85546875" style="3" customWidth="1"/>
    <col min="5381" max="5632" width="9.140625" style="3"/>
    <col min="5633" max="5633" width="18.7109375" style="3" customWidth="1"/>
    <col min="5634" max="5634" width="11.5703125" style="3" customWidth="1"/>
    <col min="5635" max="5635" width="19.28515625" style="3" customWidth="1"/>
    <col min="5636" max="5636" width="44.85546875" style="3" customWidth="1"/>
    <col min="5637" max="5888" width="9.140625" style="3"/>
    <col min="5889" max="5889" width="18.7109375" style="3" customWidth="1"/>
    <col min="5890" max="5890" width="11.5703125" style="3" customWidth="1"/>
    <col min="5891" max="5891" width="19.28515625" style="3" customWidth="1"/>
    <col min="5892" max="5892" width="44.85546875" style="3" customWidth="1"/>
    <col min="5893" max="6144" width="9.140625" style="3"/>
    <col min="6145" max="6145" width="18.7109375" style="3" customWidth="1"/>
    <col min="6146" max="6146" width="11.5703125" style="3" customWidth="1"/>
    <col min="6147" max="6147" width="19.28515625" style="3" customWidth="1"/>
    <col min="6148" max="6148" width="44.85546875" style="3" customWidth="1"/>
    <col min="6149" max="6400" width="9.140625" style="3"/>
    <col min="6401" max="6401" width="18.7109375" style="3" customWidth="1"/>
    <col min="6402" max="6402" width="11.5703125" style="3" customWidth="1"/>
    <col min="6403" max="6403" width="19.28515625" style="3" customWidth="1"/>
    <col min="6404" max="6404" width="44.85546875" style="3" customWidth="1"/>
    <col min="6405" max="6656" width="9.140625" style="3"/>
    <col min="6657" max="6657" width="18.7109375" style="3" customWidth="1"/>
    <col min="6658" max="6658" width="11.5703125" style="3" customWidth="1"/>
    <col min="6659" max="6659" width="19.28515625" style="3" customWidth="1"/>
    <col min="6660" max="6660" width="44.85546875" style="3" customWidth="1"/>
    <col min="6661" max="6912" width="9.140625" style="3"/>
    <col min="6913" max="6913" width="18.7109375" style="3" customWidth="1"/>
    <col min="6914" max="6914" width="11.5703125" style="3" customWidth="1"/>
    <col min="6915" max="6915" width="19.28515625" style="3" customWidth="1"/>
    <col min="6916" max="6916" width="44.85546875" style="3" customWidth="1"/>
    <col min="6917" max="7168" width="9.140625" style="3"/>
    <col min="7169" max="7169" width="18.7109375" style="3" customWidth="1"/>
    <col min="7170" max="7170" width="11.5703125" style="3" customWidth="1"/>
    <col min="7171" max="7171" width="19.28515625" style="3" customWidth="1"/>
    <col min="7172" max="7172" width="44.85546875" style="3" customWidth="1"/>
    <col min="7173" max="7424" width="9.140625" style="3"/>
    <col min="7425" max="7425" width="18.7109375" style="3" customWidth="1"/>
    <col min="7426" max="7426" width="11.5703125" style="3" customWidth="1"/>
    <col min="7427" max="7427" width="19.28515625" style="3" customWidth="1"/>
    <col min="7428" max="7428" width="44.85546875" style="3" customWidth="1"/>
    <col min="7429" max="7680" width="9.140625" style="3"/>
    <col min="7681" max="7681" width="18.7109375" style="3" customWidth="1"/>
    <col min="7682" max="7682" width="11.5703125" style="3" customWidth="1"/>
    <col min="7683" max="7683" width="19.28515625" style="3" customWidth="1"/>
    <col min="7684" max="7684" width="44.85546875" style="3" customWidth="1"/>
    <col min="7685" max="7936" width="9.140625" style="3"/>
    <col min="7937" max="7937" width="18.7109375" style="3" customWidth="1"/>
    <col min="7938" max="7938" width="11.5703125" style="3" customWidth="1"/>
    <col min="7939" max="7939" width="19.28515625" style="3" customWidth="1"/>
    <col min="7940" max="7940" width="44.85546875" style="3" customWidth="1"/>
    <col min="7941" max="8192" width="9.140625" style="3"/>
    <col min="8193" max="8193" width="18.7109375" style="3" customWidth="1"/>
    <col min="8194" max="8194" width="11.5703125" style="3" customWidth="1"/>
    <col min="8195" max="8195" width="19.28515625" style="3" customWidth="1"/>
    <col min="8196" max="8196" width="44.85546875" style="3" customWidth="1"/>
    <col min="8197" max="8448" width="9.140625" style="3"/>
    <col min="8449" max="8449" width="18.7109375" style="3" customWidth="1"/>
    <col min="8450" max="8450" width="11.5703125" style="3" customWidth="1"/>
    <col min="8451" max="8451" width="19.28515625" style="3" customWidth="1"/>
    <col min="8452" max="8452" width="44.85546875" style="3" customWidth="1"/>
    <col min="8453" max="8704" width="9.140625" style="3"/>
    <col min="8705" max="8705" width="18.7109375" style="3" customWidth="1"/>
    <col min="8706" max="8706" width="11.5703125" style="3" customWidth="1"/>
    <col min="8707" max="8707" width="19.28515625" style="3" customWidth="1"/>
    <col min="8708" max="8708" width="44.85546875" style="3" customWidth="1"/>
    <col min="8709" max="8960" width="9.140625" style="3"/>
    <col min="8961" max="8961" width="18.7109375" style="3" customWidth="1"/>
    <col min="8962" max="8962" width="11.5703125" style="3" customWidth="1"/>
    <col min="8963" max="8963" width="19.28515625" style="3" customWidth="1"/>
    <col min="8964" max="8964" width="44.85546875" style="3" customWidth="1"/>
    <col min="8965" max="9216" width="9.140625" style="3"/>
    <col min="9217" max="9217" width="18.7109375" style="3" customWidth="1"/>
    <col min="9218" max="9218" width="11.5703125" style="3" customWidth="1"/>
    <col min="9219" max="9219" width="19.28515625" style="3" customWidth="1"/>
    <col min="9220" max="9220" width="44.85546875" style="3" customWidth="1"/>
    <col min="9221" max="9472" width="9.140625" style="3"/>
    <col min="9473" max="9473" width="18.7109375" style="3" customWidth="1"/>
    <col min="9474" max="9474" width="11.5703125" style="3" customWidth="1"/>
    <col min="9475" max="9475" width="19.28515625" style="3" customWidth="1"/>
    <col min="9476" max="9476" width="44.85546875" style="3" customWidth="1"/>
    <col min="9477" max="9728" width="9.140625" style="3"/>
    <col min="9729" max="9729" width="18.7109375" style="3" customWidth="1"/>
    <col min="9730" max="9730" width="11.5703125" style="3" customWidth="1"/>
    <col min="9731" max="9731" width="19.28515625" style="3" customWidth="1"/>
    <col min="9732" max="9732" width="44.85546875" style="3" customWidth="1"/>
    <col min="9733" max="9984" width="9.140625" style="3"/>
    <col min="9985" max="9985" width="18.7109375" style="3" customWidth="1"/>
    <col min="9986" max="9986" width="11.5703125" style="3" customWidth="1"/>
    <col min="9987" max="9987" width="19.28515625" style="3" customWidth="1"/>
    <col min="9988" max="9988" width="44.85546875" style="3" customWidth="1"/>
    <col min="9989" max="10240" width="9.140625" style="3"/>
    <col min="10241" max="10241" width="18.7109375" style="3" customWidth="1"/>
    <col min="10242" max="10242" width="11.5703125" style="3" customWidth="1"/>
    <col min="10243" max="10243" width="19.28515625" style="3" customWidth="1"/>
    <col min="10244" max="10244" width="44.85546875" style="3" customWidth="1"/>
    <col min="10245" max="10496" width="9.140625" style="3"/>
    <col min="10497" max="10497" width="18.7109375" style="3" customWidth="1"/>
    <col min="10498" max="10498" width="11.5703125" style="3" customWidth="1"/>
    <col min="10499" max="10499" width="19.28515625" style="3" customWidth="1"/>
    <col min="10500" max="10500" width="44.85546875" style="3" customWidth="1"/>
    <col min="10501" max="10752" width="9.140625" style="3"/>
    <col min="10753" max="10753" width="18.7109375" style="3" customWidth="1"/>
    <col min="10754" max="10754" width="11.5703125" style="3" customWidth="1"/>
    <col min="10755" max="10755" width="19.28515625" style="3" customWidth="1"/>
    <col min="10756" max="10756" width="44.85546875" style="3" customWidth="1"/>
    <col min="10757" max="11008" width="9.140625" style="3"/>
    <col min="11009" max="11009" width="18.7109375" style="3" customWidth="1"/>
    <col min="11010" max="11010" width="11.5703125" style="3" customWidth="1"/>
    <col min="11011" max="11011" width="19.28515625" style="3" customWidth="1"/>
    <col min="11012" max="11012" width="44.85546875" style="3" customWidth="1"/>
    <col min="11013" max="11264" width="9.140625" style="3"/>
    <col min="11265" max="11265" width="18.7109375" style="3" customWidth="1"/>
    <col min="11266" max="11266" width="11.5703125" style="3" customWidth="1"/>
    <col min="11267" max="11267" width="19.28515625" style="3" customWidth="1"/>
    <col min="11268" max="11268" width="44.85546875" style="3" customWidth="1"/>
    <col min="11269" max="11520" width="9.140625" style="3"/>
    <col min="11521" max="11521" width="18.7109375" style="3" customWidth="1"/>
    <col min="11522" max="11522" width="11.5703125" style="3" customWidth="1"/>
    <col min="11523" max="11523" width="19.28515625" style="3" customWidth="1"/>
    <col min="11524" max="11524" width="44.85546875" style="3" customWidth="1"/>
    <col min="11525" max="11776" width="9.140625" style="3"/>
    <col min="11777" max="11777" width="18.7109375" style="3" customWidth="1"/>
    <col min="11778" max="11778" width="11.5703125" style="3" customWidth="1"/>
    <col min="11779" max="11779" width="19.28515625" style="3" customWidth="1"/>
    <col min="11780" max="11780" width="44.85546875" style="3" customWidth="1"/>
    <col min="11781" max="12032" width="9.140625" style="3"/>
    <col min="12033" max="12033" width="18.7109375" style="3" customWidth="1"/>
    <col min="12034" max="12034" width="11.5703125" style="3" customWidth="1"/>
    <col min="12035" max="12035" width="19.28515625" style="3" customWidth="1"/>
    <col min="12036" max="12036" width="44.85546875" style="3" customWidth="1"/>
    <col min="12037" max="12288" width="9.140625" style="3"/>
    <col min="12289" max="12289" width="18.7109375" style="3" customWidth="1"/>
    <col min="12290" max="12290" width="11.5703125" style="3" customWidth="1"/>
    <col min="12291" max="12291" width="19.28515625" style="3" customWidth="1"/>
    <col min="12292" max="12292" width="44.85546875" style="3" customWidth="1"/>
    <col min="12293" max="12544" width="9.140625" style="3"/>
    <col min="12545" max="12545" width="18.7109375" style="3" customWidth="1"/>
    <col min="12546" max="12546" width="11.5703125" style="3" customWidth="1"/>
    <col min="12547" max="12547" width="19.28515625" style="3" customWidth="1"/>
    <col min="12548" max="12548" width="44.85546875" style="3" customWidth="1"/>
    <col min="12549" max="12800" width="9.140625" style="3"/>
    <col min="12801" max="12801" width="18.7109375" style="3" customWidth="1"/>
    <col min="12802" max="12802" width="11.5703125" style="3" customWidth="1"/>
    <col min="12803" max="12803" width="19.28515625" style="3" customWidth="1"/>
    <col min="12804" max="12804" width="44.85546875" style="3" customWidth="1"/>
    <col min="12805" max="13056" width="9.140625" style="3"/>
    <col min="13057" max="13057" width="18.7109375" style="3" customWidth="1"/>
    <col min="13058" max="13058" width="11.5703125" style="3" customWidth="1"/>
    <col min="13059" max="13059" width="19.28515625" style="3" customWidth="1"/>
    <col min="13060" max="13060" width="44.85546875" style="3" customWidth="1"/>
    <col min="13061" max="13312" width="9.140625" style="3"/>
    <col min="13313" max="13313" width="18.7109375" style="3" customWidth="1"/>
    <col min="13314" max="13314" width="11.5703125" style="3" customWidth="1"/>
    <col min="13315" max="13315" width="19.28515625" style="3" customWidth="1"/>
    <col min="13316" max="13316" width="44.85546875" style="3" customWidth="1"/>
    <col min="13317" max="13568" width="9.140625" style="3"/>
    <col min="13569" max="13569" width="18.7109375" style="3" customWidth="1"/>
    <col min="13570" max="13570" width="11.5703125" style="3" customWidth="1"/>
    <col min="13571" max="13571" width="19.28515625" style="3" customWidth="1"/>
    <col min="13572" max="13572" width="44.85546875" style="3" customWidth="1"/>
    <col min="13573" max="13824" width="9.140625" style="3"/>
    <col min="13825" max="13825" width="18.7109375" style="3" customWidth="1"/>
    <col min="13826" max="13826" width="11.5703125" style="3" customWidth="1"/>
    <col min="13827" max="13827" width="19.28515625" style="3" customWidth="1"/>
    <col min="13828" max="13828" width="44.85546875" style="3" customWidth="1"/>
    <col min="13829" max="14080" width="9.140625" style="3"/>
    <col min="14081" max="14081" width="18.7109375" style="3" customWidth="1"/>
    <col min="14082" max="14082" width="11.5703125" style="3" customWidth="1"/>
    <col min="14083" max="14083" width="19.28515625" style="3" customWidth="1"/>
    <col min="14084" max="14084" width="44.85546875" style="3" customWidth="1"/>
    <col min="14085" max="14336" width="9.140625" style="3"/>
    <col min="14337" max="14337" width="18.7109375" style="3" customWidth="1"/>
    <col min="14338" max="14338" width="11.5703125" style="3" customWidth="1"/>
    <col min="14339" max="14339" width="19.28515625" style="3" customWidth="1"/>
    <col min="14340" max="14340" width="44.85546875" style="3" customWidth="1"/>
    <col min="14341" max="14592" width="9.140625" style="3"/>
    <col min="14593" max="14593" width="18.7109375" style="3" customWidth="1"/>
    <col min="14594" max="14594" width="11.5703125" style="3" customWidth="1"/>
    <col min="14595" max="14595" width="19.28515625" style="3" customWidth="1"/>
    <col min="14596" max="14596" width="44.85546875" style="3" customWidth="1"/>
    <col min="14597" max="14848" width="9.140625" style="3"/>
    <col min="14849" max="14849" width="18.7109375" style="3" customWidth="1"/>
    <col min="14850" max="14850" width="11.5703125" style="3" customWidth="1"/>
    <col min="14851" max="14851" width="19.28515625" style="3" customWidth="1"/>
    <col min="14852" max="14852" width="44.85546875" style="3" customWidth="1"/>
    <col min="14853" max="15104" width="9.140625" style="3"/>
    <col min="15105" max="15105" width="18.7109375" style="3" customWidth="1"/>
    <col min="15106" max="15106" width="11.5703125" style="3" customWidth="1"/>
    <col min="15107" max="15107" width="19.28515625" style="3" customWidth="1"/>
    <col min="15108" max="15108" width="44.85546875" style="3" customWidth="1"/>
    <col min="15109" max="15360" width="9.140625" style="3"/>
    <col min="15361" max="15361" width="18.7109375" style="3" customWidth="1"/>
    <col min="15362" max="15362" width="11.5703125" style="3" customWidth="1"/>
    <col min="15363" max="15363" width="19.28515625" style="3" customWidth="1"/>
    <col min="15364" max="15364" width="44.85546875" style="3" customWidth="1"/>
    <col min="15365" max="15616" width="9.140625" style="3"/>
    <col min="15617" max="15617" width="18.7109375" style="3" customWidth="1"/>
    <col min="15618" max="15618" width="11.5703125" style="3" customWidth="1"/>
    <col min="15619" max="15619" width="19.28515625" style="3" customWidth="1"/>
    <col min="15620" max="15620" width="44.85546875" style="3" customWidth="1"/>
    <col min="15621" max="15872" width="9.140625" style="3"/>
    <col min="15873" max="15873" width="18.7109375" style="3" customWidth="1"/>
    <col min="15874" max="15874" width="11.5703125" style="3" customWidth="1"/>
    <col min="15875" max="15875" width="19.28515625" style="3" customWidth="1"/>
    <col min="15876" max="15876" width="44.85546875" style="3" customWidth="1"/>
    <col min="15877" max="16128" width="9.140625" style="3"/>
    <col min="16129" max="16129" width="18.7109375" style="3" customWidth="1"/>
    <col min="16130" max="16130" width="11.5703125" style="3" customWidth="1"/>
    <col min="16131" max="16131" width="19.28515625" style="3" customWidth="1"/>
    <col min="16132" max="16132" width="44.85546875" style="3" customWidth="1"/>
    <col min="16133" max="16384" width="9.140625" style="3"/>
  </cols>
  <sheetData>
    <row r="2" spans="1:4">
      <c r="C2" s="2"/>
      <c r="D2" s="2"/>
    </row>
    <row r="3" spans="1:4">
      <c r="C3" s="2"/>
      <c r="D3" s="4" t="s">
        <v>0</v>
      </c>
    </row>
    <row r="4" spans="1:4">
      <c r="C4" s="2"/>
      <c r="D4" s="4" t="s">
        <v>1</v>
      </c>
    </row>
    <row r="5" spans="1:4">
      <c r="C5" s="2"/>
      <c r="D5" s="2"/>
    </row>
    <row r="6" spans="1:4">
      <c r="C6" s="2"/>
    </row>
    <row r="7" spans="1:4">
      <c r="C7" s="2"/>
    </row>
    <row r="8" spans="1:4">
      <c r="C8" s="2"/>
    </row>
    <row r="9" spans="1:4" ht="15.75">
      <c r="C9" s="5" t="s">
        <v>2</v>
      </c>
      <c r="D9" s="4"/>
    </row>
    <row r="10" spans="1:4">
      <c r="C10" s="2"/>
    </row>
    <row r="11" spans="1:4" s="2" customFormat="1" ht="20.25" customHeight="1">
      <c r="A11" s="48" t="s">
        <v>3</v>
      </c>
      <c r="B11" s="49"/>
      <c r="C11" s="50"/>
      <c r="D11" s="6" t="str">
        <f>pályázat</f>
        <v>TÁMOP-4.1.2.E-13/1/KONV-2013-0012</v>
      </c>
    </row>
    <row r="12" spans="1:4" s="2" customFormat="1" ht="20.25" customHeight="1">
      <c r="A12" s="48" t="s">
        <v>4</v>
      </c>
      <c r="B12" s="49"/>
      <c r="C12" s="50"/>
      <c r="D12" s="6"/>
    </row>
    <row r="13" spans="1:4" s="2" customFormat="1" ht="21" customHeight="1">
      <c r="A13" s="48" t="s">
        <v>5</v>
      </c>
      <c r="B13" s="49"/>
      <c r="C13" s="50"/>
      <c r="D13" s="6"/>
    </row>
    <row r="14" spans="1:4" s="2" customFormat="1" ht="21" customHeight="1">
      <c r="A14" s="48" t="s">
        <v>6</v>
      </c>
      <c r="B14" s="49"/>
      <c r="C14" s="50"/>
      <c r="D14" s="6" t="str">
        <f>óraszám&amp;" óra/hét"</f>
        <v>30 óra/hét</v>
      </c>
    </row>
    <row r="15" spans="1:4" s="2" customFormat="1" ht="21" customHeight="1">
      <c r="A15" s="51"/>
      <c r="B15" s="52"/>
      <c r="C15" s="52"/>
      <c r="D15" s="37"/>
    </row>
    <row r="16" spans="1:4" s="2" customFormat="1" ht="13.5">
      <c r="A16" s="7"/>
      <c r="B16" s="8" t="s">
        <v>7</v>
      </c>
      <c r="C16" s="9" t="s">
        <v>8</v>
      </c>
      <c r="D16" s="10" t="s">
        <v>9</v>
      </c>
    </row>
    <row r="17" spans="1:8" s="2" customFormat="1" ht="13.5">
      <c r="A17" s="7"/>
      <c r="B17" s="11" t="s">
        <v>10</v>
      </c>
      <c r="C17" s="12" t="s">
        <v>11</v>
      </c>
      <c r="D17" s="13" t="s">
        <v>12</v>
      </c>
      <c r="G17" s="45"/>
    </row>
    <row r="18" spans="1:8" s="14" customFormat="1" ht="16.899999999999999" customHeight="1">
      <c r="A18" s="16">
        <f>DATE([0]!év,[0]!hó,1)</f>
        <v>42278</v>
      </c>
      <c r="B18" s="38" t="str">
        <f>IF(óraszám=40,"teljes","rész")</f>
        <v>rész</v>
      </c>
      <c r="C18" s="25"/>
      <c r="D18" s="19">
        <f>C19-C18</f>
        <v>0</v>
      </c>
    </row>
    <row r="19" spans="1:8" s="15" customFormat="1" ht="16.899999999999999" customHeight="1">
      <c r="A19" s="20">
        <f>WEEKDAY(A18,1)</f>
        <v>5</v>
      </c>
      <c r="B19" s="21">
        <f>CHOOSE(A19,0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19" s="23"/>
      <c r="D19" s="22"/>
      <c r="E19" s="14"/>
      <c r="F19" s="43"/>
      <c r="G19" s="43"/>
      <c r="H19" s="42"/>
    </row>
    <row r="20" spans="1:8" s="1" customFormat="1" ht="15.75">
      <c r="A20" s="16">
        <f>$A$18+1</f>
        <v>42279</v>
      </c>
      <c r="B20" s="38" t="str">
        <f>IF(óraszám=40,"teljes","rész")</f>
        <v>rész</v>
      </c>
      <c r="C20" s="18"/>
      <c r="D20" s="19">
        <f>C21-C20</f>
        <v>0</v>
      </c>
      <c r="E20" s="14"/>
      <c r="F20" s="43"/>
      <c r="G20" s="43"/>
      <c r="H20" s="42"/>
    </row>
    <row r="21" spans="1:8" s="1" customFormat="1" ht="15.75">
      <c r="A21" s="20">
        <f>WEEKDAY(A20,1)</f>
        <v>6</v>
      </c>
      <c r="B21" s="21">
        <f>CHOOSE(A21,0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21" s="18"/>
      <c r="D21" s="22"/>
      <c r="E21" s="14"/>
    </row>
    <row r="22" spans="1:8" s="1" customFormat="1" ht="15.75">
      <c r="A22" s="16">
        <f>$A$18+2</f>
        <v>42280</v>
      </c>
      <c r="B22" s="38" t="str">
        <f>IF(óraszám=40,"teljes","rész")</f>
        <v>rész</v>
      </c>
      <c r="C22" s="23"/>
      <c r="D22" s="19">
        <f>C23-C22</f>
        <v>0</v>
      </c>
    </row>
    <row r="23" spans="1:8" s="1" customFormat="1" ht="15.75">
      <c r="A23" s="20">
        <f>WEEKDAY(A22,1)</f>
        <v>7</v>
      </c>
      <c r="B23" s="21">
        <f>CHOOSE(A23,0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23" s="23"/>
      <c r="D23" s="24"/>
      <c r="E23" s="14"/>
    </row>
    <row r="24" spans="1:8" s="1" customFormat="1" ht="15.75">
      <c r="A24" s="16">
        <f>$A$18+3</f>
        <v>42281</v>
      </c>
      <c r="B24" s="38" t="str">
        <f>IF(óraszám=40,"teljes","rész")</f>
        <v>rész</v>
      </c>
      <c r="C24" s="25"/>
      <c r="D24" s="19">
        <f>C25-C24</f>
        <v>0</v>
      </c>
      <c r="E24" s="14"/>
    </row>
    <row r="25" spans="1:8" s="1" customFormat="1" ht="15.75">
      <c r="A25" s="20">
        <f>WEEKDAY(A24,1)</f>
        <v>1</v>
      </c>
      <c r="B25" s="21">
        <f>CHOOSE(A25,0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25" s="23"/>
      <c r="D25" s="24"/>
      <c r="E25" s="14"/>
    </row>
    <row r="26" spans="1:8" s="1" customFormat="1" ht="15.75">
      <c r="A26" s="16">
        <f>$A$18+4</f>
        <v>42282</v>
      </c>
      <c r="B26" s="38" t="str">
        <f>IF(óraszám=40,"teljes","rész")</f>
        <v>rész</v>
      </c>
      <c r="C26" s="25"/>
      <c r="D26" s="19">
        <f>C27-C26</f>
        <v>0</v>
      </c>
    </row>
    <row r="27" spans="1:8" s="1" customFormat="1" ht="15.75">
      <c r="A27" s="20">
        <f>WEEKDAY(A26,1)</f>
        <v>2</v>
      </c>
      <c r="B27" s="21">
        <f>CHOOSE(A27,0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27" s="23"/>
      <c r="D27" s="24"/>
    </row>
    <row r="28" spans="1:8" s="1" customFormat="1" ht="15.75">
      <c r="A28" s="16">
        <f>$A$18+5</f>
        <v>42283</v>
      </c>
      <c r="B28" s="38" t="str">
        <f>IF(óraszám=40,"teljes","rész")</f>
        <v>rész</v>
      </c>
      <c r="C28" s="25"/>
      <c r="D28" s="19">
        <f>C29-C28</f>
        <v>0</v>
      </c>
    </row>
    <row r="29" spans="1:8" s="1" customFormat="1" ht="15.75">
      <c r="A29" s="20">
        <f>WEEKDAY(A28,1)</f>
        <v>3</v>
      </c>
      <c r="B29" s="21">
        <f>CHOOSE(A29,0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29" s="23"/>
      <c r="D29" s="24"/>
    </row>
    <row r="30" spans="1:8" s="15" customFormat="1" ht="15.75">
      <c r="A30" s="16">
        <f>$A$18+6</f>
        <v>42284</v>
      </c>
      <c r="B30" s="38" t="str">
        <f>IF(óraszám=40,"teljes","rész")</f>
        <v>rész</v>
      </c>
      <c r="C30" s="25"/>
      <c r="D30" s="19">
        <f>C31-C30</f>
        <v>0</v>
      </c>
    </row>
    <row r="31" spans="1:8" s="15" customFormat="1" ht="15.75">
      <c r="A31" s="20">
        <f>WEEKDAY(A30,1)</f>
        <v>4</v>
      </c>
      <c r="B31" s="21">
        <f>CHOOSE(A31,0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31" s="23"/>
      <c r="D31" s="24"/>
    </row>
    <row r="32" spans="1:8" s="15" customFormat="1" ht="15.75">
      <c r="A32" s="16">
        <f>$A$18+7</f>
        <v>42285</v>
      </c>
      <c r="B32" s="38" t="str">
        <f>IF(óraszám=40,"teljes","rész")</f>
        <v>rész</v>
      </c>
      <c r="C32" s="25"/>
      <c r="D32" s="19">
        <f>C33-C32</f>
        <v>0</v>
      </c>
    </row>
    <row r="33" spans="1:4" s="15" customFormat="1" ht="15.75">
      <c r="A33" s="20">
        <f>WEEKDAY(A32,1)</f>
        <v>5</v>
      </c>
      <c r="B33" s="21">
        <f>CHOOSE(A33,0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33" s="23"/>
      <c r="D33" s="24"/>
    </row>
    <row r="34" spans="1:4" s="1" customFormat="1" ht="15.75">
      <c r="A34" s="16">
        <f>$A$18+8</f>
        <v>42286</v>
      </c>
      <c r="B34" s="38" t="str">
        <f>IF(óraszám=40,"teljes","rész")</f>
        <v>rész</v>
      </c>
      <c r="C34" s="25"/>
      <c r="D34" s="19">
        <f>C35-C34</f>
        <v>0</v>
      </c>
    </row>
    <row r="35" spans="1:4" s="1" customFormat="1" ht="15.75">
      <c r="A35" s="20">
        <f>WEEKDAY(A34,1)</f>
        <v>6</v>
      </c>
      <c r="B35" s="21">
        <f>CHOOSE(A35,0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35" s="23"/>
      <c r="D35" s="22"/>
    </row>
    <row r="36" spans="1:4" s="1" customFormat="1" ht="15.75">
      <c r="A36" s="16">
        <f>$A$18+9</f>
        <v>42287</v>
      </c>
      <c r="B36" s="38" t="str">
        <f>IF(óraszám=40,"teljes","rész")</f>
        <v>rész</v>
      </c>
      <c r="C36" s="25"/>
      <c r="D36" s="19">
        <f>C37-C36</f>
        <v>0</v>
      </c>
    </row>
    <row r="37" spans="1:4" s="1" customFormat="1" ht="15.75">
      <c r="A37" s="20">
        <f>WEEKDAY(A36,1)</f>
        <v>7</v>
      </c>
      <c r="B37" s="21">
        <f>CHOOSE(A37,0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7" s="23"/>
      <c r="D37" s="24"/>
    </row>
    <row r="38" spans="1:4" s="1" customFormat="1" ht="15.75">
      <c r="A38" s="16">
        <f>$A$18+10</f>
        <v>42288</v>
      </c>
      <c r="B38" s="38" t="str">
        <f>IF(óraszám=40,"teljes","rész")</f>
        <v>rész</v>
      </c>
      <c r="C38" s="25"/>
      <c r="D38" s="19">
        <f>C39-C38</f>
        <v>0</v>
      </c>
    </row>
    <row r="39" spans="1:4" s="1" customFormat="1" ht="15.75">
      <c r="A39" s="20">
        <f>WEEKDAY(A38,1)</f>
        <v>1</v>
      </c>
      <c r="B39" s="21">
        <f>CHOOSE(A39,0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9" s="23"/>
      <c r="D39" s="24"/>
    </row>
    <row r="40" spans="1:4" s="1" customFormat="1" ht="15.75">
      <c r="A40" s="16">
        <f>$A$18+11</f>
        <v>42289</v>
      </c>
      <c r="B40" s="38" t="str">
        <f>IF(óraszám=40,"teljes","rész")</f>
        <v>rész</v>
      </c>
      <c r="C40" s="25"/>
      <c r="D40" s="19">
        <f>C41-C40</f>
        <v>0</v>
      </c>
    </row>
    <row r="41" spans="1:4" s="1" customFormat="1" ht="15.75">
      <c r="A41" s="20">
        <f>WEEKDAY(A40,1)</f>
        <v>2</v>
      </c>
      <c r="B41" s="21">
        <f>CHOOSE(A41,0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41" s="23"/>
      <c r="D41" s="24"/>
    </row>
    <row r="42" spans="1:4" s="1" customFormat="1" ht="15.75">
      <c r="A42" s="16">
        <f>$A$18+12</f>
        <v>42290</v>
      </c>
      <c r="B42" s="38" t="str">
        <f>IF(óraszám=40,"teljes","rész")</f>
        <v>rész</v>
      </c>
      <c r="C42" s="25"/>
      <c r="D42" s="19">
        <f>C43-C42</f>
        <v>0</v>
      </c>
    </row>
    <row r="43" spans="1:4" s="1" customFormat="1" ht="15.75">
      <c r="A43" s="20">
        <f>WEEKDAY(A42,1)</f>
        <v>3</v>
      </c>
      <c r="B43" s="21">
        <f>CHOOSE(A43,0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43" s="23"/>
      <c r="D43" s="24"/>
    </row>
    <row r="44" spans="1:4" s="15" customFormat="1" ht="15.75">
      <c r="A44" s="16">
        <f>$A$18+13</f>
        <v>42291</v>
      </c>
      <c r="B44" s="38" t="str">
        <f>IF(óraszám=40,"teljes","rész")</f>
        <v>rész</v>
      </c>
      <c r="C44" s="25"/>
      <c r="D44" s="19">
        <f>C45-C44</f>
        <v>0</v>
      </c>
    </row>
    <row r="45" spans="1:4" s="15" customFormat="1" ht="15.75">
      <c r="A45" s="20">
        <f>WEEKDAY(A44,1)</f>
        <v>4</v>
      </c>
      <c r="B45" s="21">
        <f>CHOOSE(A45,0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45" s="23"/>
      <c r="D45" s="24"/>
    </row>
    <row r="46" spans="1:4" s="15" customFormat="1" ht="15.75">
      <c r="A46" s="16">
        <f>$A$18+14</f>
        <v>42292</v>
      </c>
      <c r="B46" s="38" t="str">
        <f>IF(óraszám=40,"teljes","rész")</f>
        <v>rész</v>
      </c>
      <c r="C46" s="25"/>
      <c r="D46" s="19">
        <f>C47-C46</f>
        <v>0</v>
      </c>
    </row>
    <row r="47" spans="1:4" s="15" customFormat="1" ht="15.75">
      <c r="A47" s="20">
        <f>WEEKDAY(A46,1)</f>
        <v>5</v>
      </c>
      <c r="B47" s="21">
        <f>CHOOSE(A47,0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47" s="23"/>
      <c r="D47" s="24"/>
    </row>
    <row r="48" spans="1:4" s="1" customFormat="1" ht="15.75">
      <c r="A48" s="16">
        <f>$A$18+15</f>
        <v>42293</v>
      </c>
      <c r="B48" s="38" t="str">
        <f>IF(óraszám=40,"teljes","rész")</f>
        <v>rész</v>
      </c>
      <c r="C48" s="25"/>
      <c r="D48" s="19">
        <f>C49-C48</f>
        <v>0</v>
      </c>
    </row>
    <row r="49" spans="1:4" s="1" customFormat="1" ht="15.75">
      <c r="A49" s="20">
        <f>WEEKDAY(A48,1)</f>
        <v>6</v>
      </c>
      <c r="B49" s="21">
        <f>CHOOSE(A49,0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49" s="23"/>
      <c r="D49" s="22"/>
    </row>
    <row r="50" spans="1:4" s="1" customFormat="1" ht="15.75">
      <c r="A50" s="16">
        <f>$A$18+16</f>
        <v>42294</v>
      </c>
      <c r="B50" s="38" t="str">
        <f>IF(óraszám=40,"teljes","rész")</f>
        <v>rész</v>
      </c>
      <c r="C50" s="25"/>
      <c r="D50" s="19">
        <f>C51-C50</f>
        <v>0</v>
      </c>
    </row>
    <row r="51" spans="1:4" s="1" customFormat="1" ht="15.75">
      <c r="A51" s="20">
        <f>WEEKDAY(A50,1)</f>
        <v>7</v>
      </c>
      <c r="B51" s="21">
        <f>CHOOSE(A51,0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1" s="23"/>
      <c r="D51" s="24"/>
    </row>
    <row r="52" spans="1:4" s="1" customFormat="1" ht="15.75">
      <c r="A52" s="16">
        <f>$A$18+17</f>
        <v>42295</v>
      </c>
      <c r="B52" s="38" t="str">
        <f>IF(óraszám=40,"teljes","rész")</f>
        <v>rész</v>
      </c>
      <c r="C52" s="25"/>
      <c r="D52" s="19">
        <f>C53-C52</f>
        <v>0</v>
      </c>
    </row>
    <row r="53" spans="1:4" s="1" customFormat="1" ht="15.75">
      <c r="A53" s="20">
        <f>WEEKDAY(A52,1)</f>
        <v>1</v>
      </c>
      <c r="B53" s="21">
        <f>CHOOSE(A53,0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3" s="23"/>
      <c r="D53" s="24"/>
    </row>
    <row r="54" spans="1:4" s="1" customFormat="1" ht="15.75">
      <c r="A54" s="16">
        <f>$A$18+18</f>
        <v>42296</v>
      </c>
      <c r="B54" s="38" t="str">
        <f>IF(óraszám=40,"teljes","rész")</f>
        <v>rész</v>
      </c>
      <c r="C54" s="25"/>
      <c r="D54" s="19">
        <f>C55-C54</f>
        <v>0</v>
      </c>
    </row>
    <row r="55" spans="1:4" s="1" customFormat="1" ht="15.75">
      <c r="A55" s="20">
        <f>WEEKDAY(A54,1)</f>
        <v>2</v>
      </c>
      <c r="B55" s="21">
        <f>CHOOSE(A55,0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55" s="23"/>
      <c r="D55" s="24"/>
    </row>
    <row r="56" spans="1:4" s="1" customFormat="1" ht="15.75">
      <c r="A56" s="16">
        <f>$A$18+19</f>
        <v>42297</v>
      </c>
      <c r="B56" s="38" t="str">
        <f>IF(óraszám=40,"teljes","rész")</f>
        <v>rész</v>
      </c>
      <c r="C56" s="25"/>
      <c r="D56" s="19">
        <f>C57-C56</f>
        <v>0</v>
      </c>
    </row>
    <row r="57" spans="1:4" s="1" customFormat="1" ht="15.75">
      <c r="A57" s="20">
        <f>WEEKDAY(A56,1)</f>
        <v>3</v>
      </c>
      <c r="B57" s="21">
        <f>CHOOSE(A57,0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57" s="23"/>
      <c r="D57" s="24"/>
    </row>
    <row r="58" spans="1:4" s="15" customFormat="1" ht="15.75">
      <c r="A58" s="16">
        <f>$A$18+20</f>
        <v>42298</v>
      </c>
      <c r="B58" s="38" t="str">
        <f>IF(óraszám=40,"teljes","rész")</f>
        <v>rész</v>
      </c>
      <c r="C58" s="25"/>
      <c r="D58" s="19">
        <f>C59-C58</f>
        <v>0</v>
      </c>
    </row>
    <row r="59" spans="1:4" s="15" customFormat="1" ht="15.75">
      <c r="A59" s="20">
        <f>WEEKDAY(A58,1)</f>
        <v>4</v>
      </c>
      <c r="B59" s="21">
        <f>CHOOSE(A59,0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59" s="23"/>
      <c r="D59" s="24"/>
    </row>
    <row r="60" spans="1:4" s="15" customFormat="1" ht="15.75">
      <c r="A60" s="16">
        <f>$A$18+21</f>
        <v>42299</v>
      </c>
      <c r="B60" s="38" t="str">
        <f>IF(óraszám=40,"teljes","rész")</f>
        <v>rész</v>
      </c>
      <c r="C60" s="25"/>
      <c r="D60" s="19">
        <f>C61-C60</f>
        <v>0</v>
      </c>
    </row>
    <row r="61" spans="1:4" s="15" customFormat="1" ht="15.75">
      <c r="A61" s="20">
        <f>WEEKDAY(A60,1)</f>
        <v>5</v>
      </c>
      <c r="B61" s="21">
        <f>CHOOSE(A61,0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61" s="23"/>
      <c r="D61" s="24"/>
    </row>
    <row r="62" spans="1:4" s="1" customFormat="1" ht="15.75">
      <c r="A62" s="16">
        <f>$A$18+22</f>
        <v>42300</v>
      </c>
      <c r="B62" s="38" t="str">
        <f>IF(óraszám=40,"teljes","rész")</f>
        <v>rész</v>
      </c>
      <c r="C62" s="25"/>
      <c r="D62" s="19">
        <f>C63-C62</f>
        <v>0</v>
      </c>
    </row>
    <row r="63" spans="1:4" s="1" customFormat="1" ht="15.75">
      <c r="A63" s="53">
        <f>WEEKDAY(A62,1)</f>
        <v>6</v>
      </c>
      <c r="B63" s="21">
        <v>0</v>
      </c>
      <c r="C63" s="23"/>
      <c r="D63" s="22"/>
    </row>
    <row r="64" spans="1:4" s="1" customFormat="1" ht="15.75">
      <c r="A64" s="16">
        <f>$A$18+23</f>
        <v>42301</v>
      </c>
      <c r="B64" s="38" t="str">
        <f>IF(óraszám=40,"teljes","rész")</f>
        <v>rész</v>
      </c>
      <c r="C64" s="25"/>
      <c r="D64" s="19">
        <f>C65-C64</f>
        <v>0</v>
      </c>
    </row>
    <row r="65" spans="1:4" s="1" customFormat="1" ht="15.75">
      <c r="A65" s="20">
        <f>WEEKDAY(A64,1)</f>
        <v>7</v>
      </c>
      <c r="B65" s="21">
        <f>CHOOSE(A65,0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5" s="23"/>
      <c r="D65" s="24"/>
    </row>
    <row r="66" spans="1:4" s="1" customFormat="1" ht="15.75">
      <c r="A66" s="16">
        <f>$A$18+24</f>
        <v>42302</v>
      </c>
      <c r="B66" s="38" t="str">
        <f>IF(óraszám=40,"teljes","rész")</f>
        <v>rész</v>
      </c>
      <c r="C66" s="25"/>
      <c r="D66" s="19">
        <f>C67-C66</f>
        <v>0</v>
      </c>
    </row>
    <row r="67" spans="1:4" s="1" customFormat="1" ht="15.75">
      <c r="A67" s="20">
        <f>WEEKDAY(A66,1)</f>
        <v>1</v>
      </c>
      <c r="B67" s="21">
        <f>CHOOSE(A67,0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7" s="23"/>
      <c r="D67" s="24"/>
    </row>
    <row r="68" spans="1:4" s="1" customFormat="1" ht="15.75">
      <c r="A68" s="16">
        <f>$A$18+25</f>
        <v>42303</v>
      </c>
      <c r="B68" s="38" t="str">
        <f>IF(óraszám=40,"teljes","rész")</f>
        <v>rész</v>
      </c>
      <c r="C68" s="25"/>
      <c r="D68" s="19">
        <f>C69-C68</f>
        <v>0</v>
      </c>
    </row>
    <row r="69" spans="1:4" s="1" customFormat="1" ht="15.75">
      <c r="A69" s="20">
        <f>WEEKDAY(A68,1)</f>
        <v>2</v>
      </c>
      <c r="B69" s="21">
        <f>CHOOSE(A69,0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69" s="23"/>
      <c r="D69" s="24"/>
    </row>
    <row r="70" spans="1:4" s="1" customFormat="1" ht="15.75">
      <c r="A70" s="16">
        <f>$A$18+26</f>
        <v>42304</v>
      </c>
      <c r="B70" s="38" t="str">
        <f>IF(óraszám=40,"teljes","rész")</f>
        <v>rész</v>
      </c>
      <c r="C70" s="25"/>
      <c r="D70" s="19">
        <f>C71-C70</f>
        <v>0</v>
      </c>
    </row>
    <row r="71" spans="1:4" s="1" customFormat="1" ht="15.75">
      <c r="A71" s="20">
        <f>WEEKDAY(A70,1)</f>
        <v>3</v>
      </c>
      <c r="B71" s="21">
        <f>CHOOSE(A71,0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71" s="23"/>
      <c r="D71" s="24"/>
    </row>
    <row r="72" spans="1:4" s="15" customFormat="1" ht="15.75">
      <c r="A72" s="16">
        <f>$A$18+27</f>
        <v>42305</v>
      </c>
      <c r="B72" s="38" t="str">
        <f>IF(óraszám=40,"teljes","rész")</f>
        <v>rész</v>
      </c>
      <c r="C72" s="25"/>
      <c r="D72" s="19">
        <f>C73-C72</f>
        <v>0</v>
      </c>
    </row>
    <row r="73" spans="1:4" s="15" customFormat="1" ht="15.75">
      <c r="A73" s="20">
        <f>WEEKDAY(A72,1)</f>
        <v>4</v>
      </c>
      <c r="B73" s="21">
        <f>CHOOSE(A73,0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73" s="23"/>
      <c r="D73" s="24"/>
    </row>
    <row r="74" spans="1:4" s="1" customFormat="1" ht="15.75">
      <c r="A74" s="16">
        <f>IF($A$18+28&lt;=EOMONTH($A$18,0),$A$18+28,"")</f>
        <v>42306</v>
      </c>
      <c r="B74" s="17" t="str">
        <f>IF(A74&lt;&gt;"",IF(óraszám=40,"teljes","rész"),"")</f>
        <v>rész</v>
      </c>
      <c r="C74" s="25"/>
      <c r="D74" s="19">
        <f>C75-C74</f>
        <v>0</v>
      </c>
    </row>
    <row r="75" spans="1:4" s="1" customFormat="1" ht="15.75">
      <c r="A75" s="20">
        <f>IF(A74&lt;&gt;"",WEEKDAY(A74,1),"")</f>
        <v>5</v>
      </c>
      <c r="B75" s="21">
        <f>IF(A75&lt;&gt;"",CHOOSE(A75,0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75" s="23"/>
      <c r="D75" s="24"/>
    </row>
    <row r="76" spans="1:4" s="1" customFormat="1" ht="15.75">
      <c r="A76" s="16">
        <f>IF($A$18+29&lt;=EOMONTH($A$18,0),$A$18+29,"")</f>
        <v>42307</v>
      </c>
      <c r="B76" s="17" t="str">
        <f>IF(A76&lt;&gt;"",IF(óraszám=40,"teljes","rész"),"")</f>
        <v>rész</v>
      </c>
      <c r="C76" s="25"/>
      <c r="D76" s="19">
        <f>C77-C76</f>
        <v>0</v>
      </c>
    </row>
    <row r="77" spans="1:4" s="1" customFormat="1" ht="15.75">
      <c r="A77" s="20">
        <f>IF(A76&lt;&gt;"",WEEKDAY(A76,1),"")</f>
        <v>6</v>
      </c>
      <c r="B77" s="21">
        <f>IF(A77&lt;&gt;"",CHOOSE(A77,0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77" s="25"/>
      <c r="D77" s="19"/>
    </row>
    <row r="78" spans="1:4" s="1" customFormat="1" ht="15.75">
      <c r="A78" s="16">
        <f>IF($A$18+30&lt;=EOMONTH($A$18,0),$A$18+30,"")</f>
        <v>42308</v>
      </c>
      <c r="B78" s="17" t="str">
        <f>IF(A78&lt;&gt;"",IF(óraszám=40,"teljes","rész"),"")</f>
        <v>rész</v>
      </c>
      <c r="C78" s="25"/>
      <c r="D78" s="19">
        <f>C79-C78</f>
        <v>0</v>
      </c>
    </row>
    <row r="79" spans="1:4" s="1" customFormat="1" ht="16.5" thickBot="1">
      <c r="A79" s="20">
        <f>IF(A78&lt;&gt;"",WEEKDAY(A78,1),"")</f>
        <v>7</v>
      </c>
      <c r="B79" s="21">
        <f>IF(A79&lt;&gt;"",CHOOSE(A79,0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9" s="23"/>
      <c r="D79" s="22"/>
    </row>
    <row r="80" spans="1:4" ht="16.5" thickTop="1">
      <c r="B80" s="46">
        <f>SUM(B18:B79)</f>
        <v>5.25</v>
      </c>
      <c r="C80" s="26" t="s">
        <v>13</v>
      </c>
      <c r="D80" s="46">
        <f>SUM(D18:D79)</f>
        <v>0</v>
      </c>
    </row>
    <row r="81" spans="2:4">
      <c r="B81" s="27" t="s">
        <v>14</v>
      </c>
      <c r="C81" s="28" t="s">
        <v>15</v>
      </c>
      <c r="D81" s="29"/>
    </row>
    <row r="82" spans="2:4" ht="15.75">
      <c r="B82" s="21">
        <v>0</v>
      </c>
      <c r="C82" s="30" t="s">
        <v>16</v>
      </c>
      <c r="D82" s="31"/>
    </row>
    <row r="83" spans="2:4" ht="16.5" thickBot="1">
      <c r="B83" s="32" t="s">
        <v>17</v>
      </c>
      <c r="C83" s="33" t="str">
        <f>IF(B80&lt;(D80+D81+B82)," +"," -")</f>
        <v xml:space="preserve"> -</v>
      </c>
      <c r="D83" s="47">
        <f>ABS(B80-(D80+D81))</f>
        <v>5.25</v>
      </c>
    </row>
    <row r="84" spans="2:4" ht="13.5" thickTop="1"/>
    <row r="87" spans="2:4">
      <c r="B87" s="1" t="s">
        <v>18</v>
      </c>
    </row>
    <row r="91" spans="2:4">
      <c r="B91" s="1" t="s">
        <v>19</v>
      </c>
      <c r="D91" s="2" t="s">
        <v>20</v>
      </c>
    </row>
    <row r="92" spans="2:4">
      <c r="B92" s="1" t="s">
        <v>21</v>
      </c>
      <c r="D92" s="2" t="s">
        <v>22</v>
      </c>
    </row>
    <row r="97" spans="4:4">
      <c r="D97" s="34" t="s">
        <v>23</v>
      </c>
    </row>
  </sheetData>
  <sheetProtection formatCells="0" formatColumns="0" formatRows="0" insertColumns="0" insertRows="0" insertHyperlinks="0" deleteColumns="0" deleteRows="0" sort="0" autoFilter="0" pivotTables="0"/>
  <protectedRanges>
    <protectedRange password="C49E" sqref="B82:B83 B16:B17" name="Tartomány1_2"/>
    <protectedRange password="C49E" sqref="B76 B74 B78" name="Tartomány1_2_1"/>
    <protectedRange password="C49E" sqref="B75 B77 B79 B18:B73" name="Tartomány1_1_1_1"/>
  </protectedRanges>
  <mergeCells count="5">
    <mergeCell ref="A11:C11"/>
    <mergeCell ref="A12:C12"/>
    <mergeCell ref="A13:C13"/>
    <mergeCell ref="A14:C14"/>
    <mergeCell ref="A15:C15"/>
  </mergeCells>
  <conditionalFormatting sqref="A19 A75 A77 A79 A21 A23 A25 A27 A29 A31 A33 A35 A37 A39 A41 A43 A45 A47 A49 A51 A53 A55 A57 A59 A61 A63 A65 A67 A69 A71 A73">
    <cfRule type="cellIs" dxfId="40" priority="1" operator="equal">
      <formula>7</formula>
    </cfRule>
    <cfRule type="cellIs" dxfId="39" priority="2" operator="equal">
      <formula>1</formula>
    </cfRule>
  </conditionalFormatting>
  <conditionalFormatting sqref="A21">
    <cfRule type="cellIs" dxfId="38" priority="41" operator="between">
      <formula>0</formula>
      <formula>1</formula>
    </cfRule>
  </conditionalFormatting>
  <conditionalFormatting sqref="A23">
    <cfRule type="cellIs" dxfId="37" priority="40" operator="between">
      <formula>0</formula>
      <formula>1</formula>
    </cfRule>
  </conditionalFormatting>
  <conditionalFormatting sqref="A25">
    <cfRule type="cellIs" dxfId="36" priority="39" operator="between">
      <formula>0</formula>
      <formula>1</formula>
    </cfRule>
  </conditionalFormatting>
  <conditionalFormatting sqref="A27">
    <cfRule type="cellIs" dxfId="35" priority="38" operator="between">
      <formula>0</formula>
      <formula>1</formula>
    </cfRule>
  </conditionalFormatting>
  <conditionalFormatting sqref="A29">
    <cfRule type="cellIs" dxfId="34" priority="37" operator="between">
      <formula>0</formula>
      <formula>1</formula>
    </cfRule>
  </conditionalFormatting>
  <conditionalFormatting sqref="A31">
    <cfRule type="cellIs" dxfId="33" priority="36" operator="between">
      <formula>0</formula>
      <formula>1</formula>
    </cfRule>
  </conditionalFormatting>
  <conditionalFormatting sqref="A33">
    <cfRule type="cellIs" dxfId="32" priority="35" operator="between">
      <formula>0</formula>
      <formula>1</formula>
    </cfRule>
  </conditionalFormatting>
  <conditionalFormatting sqref="A35">
    <cfRule type="cellIs" dxfId="31" priority="34" operator="between">
      <formula>0</formula>
      <formula>1</formula>
    </cfRule>
  </conditionalFormatting>
  <conditionalFormatting sqref="A37">
    <cfRule type="cellIs" dxfId="30" priority="33" operator="between">
      <formula>0</formula>
      <formula>1</formula>
    </cfRule>
  </conditionalFormatting>
  <conditionalFormatting sqref="A39">
    <cfRule type="cellIs" dxfId="29" priority="32" operator="between">
      <formula>0</formula>
      <formula>1</formula>
    </cfRule>
  </conditionalFormatting>
  <conditionalFormatting sqref="A41">
    <cfRule type="cellIs" dxfId="28" priority="31" operator="between">
      <formula>0</formula>
      <formula>1</formula>
    </cfRule>
  </conditionalFormatting>
  <conditionalFormatting sqref="A43">
    <cfRule type="cellIs" dxfId="27" priority="30" operator="between">
      <formula>0</formula>
      <formula>1</formula>
    </cfRule>
  </conditionalFormatting>
  <conditionalFormatting sqref="A45">
    <cfRule type="cellIs" dxfId="26" priority="29" operator="between">
      <formula>0</formula>
      <formula>1</formula>
    </cfRule>
  </conditionalFormatting>
  <conditionalFormatting sqref="A23">
    <cfRule type="cellIs" dxfId="25" priority="28" operator="between">
      <formula>0</formula>
      <formula>1</formula>
    </cfRule>
  </conditionalFormatting>
  <conditionalFormatting sqref="A25">
    <cfRule type="cellIs" dxfId="24" priority="27" operator="between">
      <formula>0</formula>
      <formula>1</formula>
    </cfRule>
  </conditionalFormatting>
  <conditionalFormatting sqref="A27">
    <cfRule type="cellIs" dxfId="23" priority="26" operator="between">
      <formula>0</formula>
      <formula>1</formula>
    </cfRule>
  </conditionalFormatting>
  <conditionalFormatting sqref="A29">
    <cfRule type="cellIs" dxfId="22" priority="25" operator="between">
      <formula>0</formula>
      <formula>1</formula>
    </cfRule>
  </conditionalFormatting>
  <conditionalFormatting sqref="A31">
    <cfRule type="cellIs" dxfId="21" priority="24" operator="between">
      <formula>0</formula>
      <formula>1</formula>
    </cfRule>
  </conditionalFormatting>
  <conditionalFormatting sqref="A33">
    <cfRule type="cellIs" dxfId="20" priority="23" operator="between">
      <formula>0</formula>
      <formula>1</formula>
    </cfRule>
  </conditionalFormatting>
  <conditionalFormatting sqref="A35">
    <cfRule type="cellIs" dxfId="19" priority="22" operator="between">
      <formula>0</formula>
      <formula>1</formula>
    </cfRule>
  </conditionalFormatting>
  <conditionalFormatting sqref="A37">
    <cfRule type="cellIs" dxfId="18" priority="21" operator="between">
      <formula>0</formula>
      <formula>1</formula>
    </cfRule>
  </conditionalFormatting>
  <conditionalFormatting sqref="A39">
    <cfRule type="cellIs" dxfId="17" priority="20" operator="between">
      <formula>0</formula>
      <formula>1</formula>
    </cfRule>
  </conditionalFormatting>
  <conditionalFormatting sqref="A41">
    <cfRule type="cellIs" dxfId="16" priority="19" operator="between">
      <formula>0</formula>
      <formula>1</formula>
    </cfRule>
  </conditionalFormatting>
  <conditionalFormatting sqref="A43">
    <cfRule type="cellIs" dxfId="15" priority="18" operator="between">
      <formula>0</formula>
      <formula>1</formula>
    </cfRule>
  </conditionalFormatting>
  <conditionalFormatting sqref="A45">
    <cfRule type="cellIs" dxfId="14" priority="17" operator="between">
      <formula>0</formula>
      <formula>1</formula>
    </cfRule>
  </conditionalFormatting>
  <conditionalFormatting sqref="A47">
    <cfRule type="cellIs" dxfId="13" priority="16" operator="between">
      <formula>0</formula>
      <formula>1</formula>
    </cfRule>
  </conditionalFormatting>
  <conditionalFormatting sqref="A49">
    <cfRule type="cellIs" dxfId="12" priority="15" operator="between">
      <formula>0</formula>
      <formula>1</formula>
    </cfRule>
  </conditionalFormatting>
  <conditionalFormatting sqref="A51">
    <cfRule type="cellIs" dxfId="11" priority="14" operator="between">
      <formula>0</formula>
      <formula>1</formula>
    </cfRule>
  </conditionalFormatting>
  <conditionalFormatting sqref="A53">
    <cfRule type="cellIs" dxfId="10" priority="13" operator="between">
      <formula>0</formula>
      <formula>1</formula>
    </cfRule>
  </conditionalFormatting>
  <conditionalFormatting sqref="A55">
    <cfRule type="cellIs" dxfId="9" priority="12" operator="between">
      <formula>0</formula>
      <formula>1</formula>
    </cfRule>
  </conditionalFormatting>
  <conditionalFormatting sqref="A57">
    <cfRule type="cellIs" dxfId="8" priority="11" operator="between">
      <formula>0</formula>
      <formula>1</formula>
    </cfRule>
  </conditionalFormatting>
  <conditionalFormatting sqref="A59">
    <cfRule type="cellIs" dxfId="7" priority="10" operator="between">
      <formula>0</formula>
      <formula>1</formula>
    </cfRule>
  </conditionalFormatting>
  <conditionalFormatting sqref="A61">
    <cfRule type="cellIs" dxfId="6" priority="9" operator="between">
      <formula>0</formula>
      <formula>1</formula>
    </cfRule>
  </conditionalFormatting>
  <conditionalFormatting sqref="A63">
    <cfRule type="cellIs" dxfId="5" priority="8" operator="between">
      <formula>0</formula>
      <formula>1</formula>
    </cfRule>
  </conditionalFormatting>
  <conditionalFormatting sqref="A65">
    <cfRule type="cellIs" dxfId="4" priority="7" operator="between">
      <formula>0</formula>
      <formula>1</formula>
    </cfRule>
  </conditionalFormatting>
  <conditionalFormatting sqref="A67">
    <cfRule type="cellIs" dxfId="3" priority="6" operator="between">
      <formula>0</formula>
      <formula>1</formula>
    </cfRule>
  </conditionalFormatting>
  <conditionalFormatting sqref="A69">
    <cfRule type="cellIs" dxfId="2" priority="5" operator="between">
      <formula>0</formula>
      <formula>1</formula>
    </cfRule>
  </conditionalFormatting>
  <conditionalFormatting sqref="A71">
    <cfRule type="cellIs" dxfId="1" priority="4" operator="between">
      <formula>0</formula>
      <formula>1</formula>
    </cfRule>
  </conditionalFormatting>
  <conditionalFormatting sqref="A73">
    <cfRule type="cellIs" dxfId="0" priority="3" operator="between">
      <formula>0</formula>
      <formula>1</formula>
    </cfRule>
  </conditionalFormatting>
  <pageMargins left="0.52" right="0.38" top="0.38" bottom="0.52" header="1.19"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6</vt:i4>
      </vt:variant>
    </vt:vector>
  </HeadingPairs>
  <TitlesOfParts>
    <vt:vector size="11" baseType="lpstr">
      <vt:lpstr>pályázat</vt:lpstr>
      <vt:lpstr>heti óraszám típus</vt:lpstr>
      <vt:lpstr>pályázat-típusai</vt:lpstr>
      <vt:lpstr>paraméter</vt:lpstr>
      <vt:lpstr>jelenléti_ív</vt:lpstr>
      <vt:lpstr>év</vt:lpstr>
      <vt:lpstr>hó</vt:lpstr>
      <vt:lpstr>jelenléti_típus</vt:lpstr>
      <vt:lpstr>óraszám</vt:lpstr>
      <vt:lpstr>pályázat</vt:lpstr>
      <vt:lpstr>pályázatok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Somlai Béla</dc:creator>
  <cp:lastModifiedBy>oktuaab.pte</cp:lastModifiedBy>
  <dcterms:created xsi:type="dcterms:W3CDTF">2015-04-20T13:12:25Z</dcterms:created>
  <dcterms:modified xsi:type="dcterms:W3CDTF">2015-10-30T11:45:17Z</dcterms:modified>
</cp:coreProperties>
</file>