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5"/>
  <c r="A58"/>
  <c r="A59" s="1"/>
  <c r="B59" s="1"/>
  <c r="D76"/>
  <c r="B72" l="1"/>
  <c r="B70"/>
  <c r="B68"/>
  <c r="B66"/>
  <c r="B64"/>
  <c r="B62"/>
  <c r="B60"/>
  <c r="B56"/>
  <c r="B54"/>
  <c r="B52"/>
  <c r="B50"/>
  <c r="B48"/>
  <c r="B46"/>
  <c r="B44"/>
  <c r="B42"/>
  <c r="B40"/>
  <c r="B38"/>
  <c r="B36"/>
  <c r="B34"/>
  <c r="B32"/>
  <c r="B30"/>
  <c r="B28"/>
  <c r="B26"/>
  <c r="B24"/>
  <c r="B22"/>
  <c r="B20"/>
  <c r="B18"/>
  <c r="D14" l="1"/>
  <c r="D11"/>
  <c r="D2" i="1"/>
  <c r="D3"/>
  <c r="D4"/>
  <c r="D5"/>
  <c r="D6"/>
  <c r="D7"/>
  <c r="D8"/>
  <c r="D9"/>
  <c r="D10"/>
  <c r="D11"/>
  <c r="D12"/>
  <c r="D13"/>
  <c r="D14"/>
  <c r="D1"/>
  <c r="C66" i="3"/>
  <c r="C40"/>
  <c r="C16"/>
  <c r="C25"/>
  <c r="C6"/>
  <c r="C64"/>
  <c r="C57"/>
  <c r="C28"/>
  <c r="C18"/>
  <c r="C55"/>
  <c r="C13"/>
  <c r="C4"/>
  <c r="C44"/>
  <c r="C68"/>
  <c r="C21"/>
  <c r="C1"/>
  <c r="C39"/>
  <c r="C41"/>
  <c r="C47"/>
  <c r="C65"/>
  <c r="C32"/>
  <c r="C62"/>
  <c r="C37"/>
  <c r="C60"/>
  <c r="C8"/>
  <c r="C52"/>
  <c r="C42"/>
  <c r="C43"/>
  <c r="C59"/>
  <c r="C70"/>
  <c r="C33"/>
  <c r="C50"/>
  <c r="C34"/>
  <c r="C10"/>
  <c r="C17"/>
  <c r="C15"/>
  <c r="C20"/>
  <c r="C58"/>
  <c r="C73"/>
  <c r="C23"/>
  <c r="C53"/>
  <c r="C35"/>
  <c r="C22"/>
  <c r="C30"/>
  <c r="C19"/>
  <c r="C72"/>
  <c r="C61"/>
  <c r="C67"/>
  <c r="C45"/>
  <c r="C54"/>
  <c r="C49"/>
  <c r="C63"/>
  <c r="C9"/>
  <c r="C27"/>
  <c r="C29"/>
  <c r="C38"/>
  <c r="C11"/>
  <c r="C3"/>
  <c r="C14"/>
  <c r="C5"/>
  <c r="C71"/>
  <c r="C48"/>
  <c r="C36"/>
  <c r="C12"/>
  <c r="C46"/>
  <c r="C69"/>
  <c r="C31"/>
  <c r="C2"/>
  <c r="C7"/>
  <c r="C56"/>
  <c r="C26"/>
  <c r="C51"/>
  <c r="C24"/>
  <c r="A18" i="5" l="1"/>
  <c r="A19" l="1"/>
  <c r="B19" s="1"/>
  <c r="A62"/>
  <c r="A63" s="1"/>
  <c r="B63" s="1"/>
  <c r="A74"/>
  <c r="A76"/>
  <c r="A78"/>
  <c r="A26"/>
  <c r="A27" s="1"/>
  <c r="B27" s="1"/>
  <c r="A34"/>
  <c r="A35" s="1"/>
  <c r="B35" s="1"/>
  <c r="A42"/>
  <c r="A43" s="1"/>
  <c r="B43" s="1"/>
  <c r="A50"/>
  <c r="A51" s="1"/>
  <c r="B51"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A40"/>
  <c r="A41" s="1"/>
  <c r="B41" s="1"/>
  <c r="A48"/>
  <c r="A49" s="1"/>
  <c r="B49" s="1"/>
  <c r="A56"/>
  <c r="A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<sst xmlns="http://schemas.openxmlformats.org/spreadsheetml/2006/main" count="140" uniqueCount="54">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</sst>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5">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
      <b/>
      <i/>
      <sz val="12"/>
      <color theme="1" tint="4.9989318521683403E-2"/>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5">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165" fontId="13" fillId="2" borderId="13" xfId="1" applyNumberFormat="1" applyFont="1" applyFill="1" applyBorder="1" applyAlignment="1">
      <alignment horizontal="left" vertical="center"/>
    </xf>
    <xf numFmtId="165" fontId="14" fillId="2" borderId="13" xfId="1" applyNumberFormat="1" applyFont="1" applyFill="1" applyBorder="1" applyAlignment="1">
      <alignment horizontal="left"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6">
    <dxf>
      <font>
        <color rgb="FF9C0006"/>
      </font>
    </dxf>
    <dxf>
      <font>
        <color rgb="FF9C0006"/>
      </font>
    </dxf>
    <dxf>
      <font>
        <color rgb="FF9C0006"/>
      </font>
    </dxf>
    <dxf>
      <font>
        <color rgb="FFFF0000"/>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9</v>
      </c>
    </row>
    <row r="2" spans="1:8">
      <c r="A2" t="s">
        <v>38</v>
      </c>
      <c r="B2" t="s">
        <v>51</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D8" sqref="D8"/>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50" t="s">
        <v>3</v>
      </c>
      <c r="B11" s="51"/>
      <c r="C11" s="52"/>
      <c r="D11" s="6" t="str">
        <f>pályázat</f>
        <v>TÁMOP-4.2.2.D-15/1/KONV-2015-0009</v>
      </c>
    </row>
    <row r="12" spans="1:4" s="2" customFormat="1" ht="20.25" customHeight="1">
      <c r="A12" s="50" t="s">
        <v>4</v>
      </c>
      <c r="B12" s="51"/>
      <c r="C12" s="52"/>
      <c r="D12" s="6"/>
    </row>
    <row r="13" spans="1:4" s="2" customFormat="1" ht="21" customHeight="1">
      <c r="A13" s="50" t="s">
        <v>5</v>
      </c>
      <c r="B13" s="51"/>
      <c r="C13" s="52"/>
      <c r="D13" s="6"/>
    </row>
    <row r="14" spans="1:4" s="2" customFormat="1" ht="21" customHeight="1">
      <c r="A14" s="50" t="s">
        <v>6</v>
      </c>
      <c r="B14" s="51"/>
      <c r="C14" s="52"/>
      <c r="D14" s="6" t="str">
        <f>óraszám&amp;" óra/hét"</f>
        <v>40 óra/hét</v>
      </c>
    </row>
    <row r="15" spans="1:4" s="2" customFormat="1" ht="21" customHeight="1">
      <c r="A15" s="53"/>
      <c r="B15" s="54"/>
      <c r="C15" s="54"/>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42248</v>
      </c>
      <c r="B18" s="38" t="str">
        <f>IF(óraszám=40,"teljes","rész")</f>
        <v>teljes</v>
      </c>
      <c r="C18" s="25"/>
      <c r="D18" s="19">
        <f>C19-C18</f>
        <v>0</v>
      </c>
    </row>
    <row r="19" spans="1:8" s="15" customFormat="1" ht="16.899999999999999" customHeight="1">
      <c r="A19" s="20">
        <f>WEEKDAY(A18,1)</f>
        <v>3</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c r="A20" s="16">
        <f>$A$18+1</f>
        <v>42249</v>
      </c>
      <c r="B20" s="38" t="str">
        <f>IF(óraszám=40,"teljes","rész")</f>
        <v>teljes</v>
      </c>
      <c r="C20" s="18"/>
      <c r="D20" s="19">
        <f>C21-C20</f>
        <v>0</v>
      </c>
      <c r="E20" s="14"/>
      <c r="F20" s="43"/>
      <c r="G20" s="43"/>
      <c r="H20" s="42"/>
    </row>
    <row r="21" spans="1:8" s="1" customFormat="1" ht="15.75">
      <c r="A21" s="20">
        <f>WEEKDAY(A20,1)</f>
        <v>4</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42250</v>
      </c>
      <c r="B22" s="38" t="str">
        <f>IF(óraszám=40,"teljes","rész")</f>
        <v>teljes</v>
      </c>
      <c r="C22" s="23"/>
      <c r="D22" s="19">
        <f>C23-C22</f>
        <v>0</v>
      </c>
    </row>
    <row r="23" spans="1:8" s="1" customFormat="1" ht="15.75">
      <c r="A23" s="20">
        <f>WEEKDAY(A22,1)</f>
        <v>5</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c r="A24" s="16">
        <f>$A$18+3</f>
        <v>42251</v>
      </c>
      <c r="B24" s="38" t="str">
        <f>IF(óraszám=40,"teljes","rész")</f>
        <v>teljes</v>
      </c>
      <c r="C24" s="25"/>
      <c r="D24" s="19">
        <f>C25-C24</f>
        <v>0</v>
      </c>
      <c r="E24" s="14"/>
    </row>
    <row r="25" spans="1:8" s="1" customFormat="1" ht="15.75">
      <c r="A25" s="20">
        <f>WEEKDAY(A24,1)</f>
        <v>6</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c r="A26" s="16">
        <f>$A$18+4</f>
        <v>42252</v>
      </c>
      <c r="B26" s="38" t="str">
        <f>IF(óraszám=40,"teljes","rész")</f>
        <v>teljes</v>
      </c>
      <c r="C26" s="25"/>
      <c r="D26" s="19">
        <f>C27-C26</f>
        <v>0</v>
      </c>
    </row>
    <row r="27" spans="1:8" s="1" customFormat="1" ht="15.75">
      <c r="A27" s="20">
        <f>WEEKDAY(A26,1)</f>
        <v>7</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7" s="23"/>
      <c r="D27" s="24"/>
    </row>
    <row r="28" spans="1:8" s="1" customFormat="1" ht="15.75">
      <c r="A28" s="16">
        <f>$A$18+5</f>
        <v>42253</v>
      </c>
      <c r="B28" s="38" t="str">
        <f>IF(óraszám=40,"teljes","rész")</f>
        <v>teljes</v>
      </c>
      <c r="C28" s="25"/>
      <c r="D28" s="19">
        <f>C29-C28</f>
        <v>0</v>
      </c>
    </row>
    <row r="29" spans="1:8" s="1" customFormat="1" ht="15.75">
      <c r="A29" s="20">
        <f>WEEKDAY(A28,1)</f>
        <v>1</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9" s="23"/>
      <c r="D29" s="24"/>
    </row>
    <row r="30" spans="1:8" s="15" customFormat="1" ht="15.75">
      <c r="A30" s="16">
        <f>$A$18+6</f>
        <v>42254</v>
      </c>
      <c r="B30" s="38" t="str">
        <f>IF(óraszám=40,"teljes","rész")</f>
        <v>teljes</v>
      </c>
      <c r="C30" s="25"/>
      <c r="D30" s="19">
        <f>C31-C30</f>
        <v>0</v>
      </c>
    </row>
    <row r="31" spans="1:8" s="15" customFormat="1" ht="15.75">
      <c r="A31" s="20">
        <f>WEEKDAY(A30,1)</f>
        <v>2</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c r="A32" s="16">
        <f>$A$18+7</f>
        <v>42255</v>
      </c>
      <c r="B32" s="38" t="str">
        <f>IF(óraszám=40,"teljes","rész")</f>
        <v>teljes</v>
      </c>
      <c r="C32" s="25"/>
      <c r="D32" s="19">
        <f>C33-C32</f>
        <v>0</v>
      </c>
    </row>
    <row r="33" spans="1:4" s="15" customFormat="1" ht="15.75">
      <c r="A33" s="49">
        <f>WEEKDAY(A32,1)</f>
        <v>3</v>
      </c>
      <c r="B33" s="21">
        <v>0.25</v>
      </c>
      <c r="C33" s="23"/>
      <c r="D33" s="24"/>
    </row>
    <row r="34" spans="1:4" s="1" customFormat="1" ht="15.75">
      <c r="A34" s="16">
        <f>$A$18+8</f>
        <v>42256</v>
      </c>
      <c r="B34" s="38" t="str">
        <f>IF(óraszám=40,"teljes","rész")</f>
        <v>teljes</v>
      </c>
      <c r="C34" s="25"/>
      <c r="D34" s="19">
        <f>C35-C34</f>
        <v>0</v>
      </c>
    </row>
    <row r="35" spans="1:4" s="1" customFormat="1" ht="15.75">
      <c r="A35" s="20">
        <f>WEEKDAY(A34,1)</f>
        <v>4</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42257</v>
      </c>
      <c r="B36" s="38" t="str">
        <f>IF(óraszám=40,"teljes","rész")</f>
        <v>teljes</v>
      </c>
      <c r="C36" s="25"/>
      <c r="D36" s="19">
        <f>C37-C36</f>
        <v>0</v>
      </c>
    </row>
    <row r="37" spans="1:4" s="1" customFormat="1" ht="15.75">
      <c r="A37" s="20">
        <f>WEEKDAY(A36,1)</f>
        <v>5</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c r="A38" s="16">
        <f>$A$18+10</f>
        <v>42258</v>
      </c>
      <c r="B38" s="38" t="str">
        <f>IF(óraszám=40,"teljes","rész")</f>
        <v>teljes</v>
      </c>
      <c r="C38" s="25"/>
      <c r="D38" s="19">
        <f>C39-C38</f>
        <v>0</v>
      </c>
    </row>
    <row r="39" spans="1:4" s="1" customFormat="1" ht="15.75">
      <c r="A39" s="20">
        <f>WEEKDAY(A38,1)</f>
        <v>6</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c r="A40" s="16">
        <f>$A$18+11</f>
        <v>42259</v>
      </c>
      <c r="B40" s="38" t="str">
        <f>IF(óraszám=40,"teljes","rész")</f>
        <v>teljes</v>
      </c>
      <c r="C40" s="25"/>
      <c r="D40" s="19">
        <f>C41-C40</f>
        <v>0</v>
      </c>
    </row>
    <row r="41" spans="1:4" s="1" customFormat="1" ht="15.75">
      <c r="A41" s="20">
        <f>WEEKDAY(A40,1)</f>
        <v>7</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1" s="23"/>
      <c r="D41" s="24"/>
    </row>
    <row r="42" spans="1:4" s="1" customFormat="1" ht="15.75">
      <c r="A42" s="16">
        <f>$A$18+12</f>
        <v>42260</v>
      </c>
      <c r="B42" s="38" t="str">
        <f>IF(óraszám=40,"teljes","rész")</f>
        <v>teljes</v>
      </c>
      <c r="C42" s="25"/>
      <c r="D42" s="19">
        <f>C43-C42</f>
        <v>0</v>
      </c>
    </row>
    <row r="43" spans="1:4" s="1" customFormat="1" ht="15.75">
      <c r="A43" s="20">
        <f>WEEKDAY(A42,1)</f>
        <v>1</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3" s="23"/>
      <c r="D43" s="24"/>
    </row>
    <row r="44" spans="1:4" s="15" customFormat="1" ht="15.75">
      <c r="A44" s="16">
        <f>$A$18+13</f>
        <v>42261</v>
      </c>
      <c r="B44" s="38" t="str">
        <f>IF(óraszám=40,"teljes","rész")</f>
        <v>teljes</v>
      </c>
      <c r="C44" s="25"/>
      <c r="D44" s="19">
        <f>C45-C44</f>
        <v>0</v>
      </c>
    </row>
    <row r="45" spans="1:4" s="15" customFormat="1" ht="15.75">
      <c r="A45" s="20">
        <f>WEEKDAY(A44,1)</f>
        <v>2</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c r="A46" s="16">
        <f>$A$18+14</f>
        <v>42262</v>
      </c>
      <c r="B46" s="38" t="str">
        <f>IF(óraszám=40,"teljes","rész")</f>
        <v>teljes</v>
      </c>
      <c r="C46" s="25"/>
      <c r="D46" s="19">
        <f>C47-C46</f>
        <v>0</v>
      </c>
    </row>
    <row r="47" spans="1:4" s="15" customFormat="1" ht="15.75">
      <c r="A47" s="20">
        <f>WEEKDAY(A46,1)</f>
        <v>3</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c r="A48" s="16">
        <f>$A$18+15</f>
        <v>42263</v>
      </c>
      <c r="B48" s="38" t="str">
        <f>IF(óraszám=40,"teljes","rész")</f>
        <v>teljes</v>
      </c>
      <c r="C48" s="25"/>
      <c r="D48" s="19">
        <f>C49-C48</f>
        <v>0</v>
      </c>
    </row>
    <row r="49" spans="1:4" s="1" customFormat="1" ht="15.75">
      <c r="A49" s="20">
        <f>WEEKDAY(A48,1)</f>
        <v>4</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42264</v>
      </c>
      <c r="B50" s="38" t="str">
        <f>IF(óraszám=40,"teljes","rész")</f>
        <v>teljes</v>
      </c>
      <c r="C50" s="25"/>
      <c r="D50" s="19">
        <f>C51-C50</f>
        <v>0</v>
      </c>
    </row>
    <row r="51" spans="1:4" s="1" customFormat="1" ht="15.75">
      <c r="A51" s="20">
        <f>WEEKDAY(A50,1)</f>
        <v>5</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c r="A52" s="16">
        <f>$A$18+17</f>
        <v>42265</v>
      </c>
      <c r="B52" s="38" t="str">
        <f>IF(óraszám=40,"teljes","rész")</f>
        <v>teljes</v>
      </c>
      <c r="C52" s="25"/>
      <c r="D52" s="19">
        <f>C53-C52</f>
        <v>0</v>
      </c>
    </row>
    <row r="53" spans="1:4" s="1" customFormat="1" ht="15.75">
      <c r="A53" s="20">
        <f>WEEKDAY(A52,1)</f>
        <v>6</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c r="A54" s="16">
        <f>$A$18+18</f>
        <v>42266</v>
      </c>
      <c r="B54" s="38" t="str">
        <f>IF(óraszám=40,"teljes","rész")</f>
        <v>teljes</v>
      </c>
      <c r="C54" s="25"/>
      <c r="D54" s="19">
        <f>C55-C54</f>
        <v>0</v>
      </c>
    </row>
    <row r="55" spans="1:4" s="1" customFormat="1" ht="15.75">
      <c r="A55" s="20">
        <f>WEEKDAY(A54,1)</f>
        <v>7</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5" s="23"/>
      <c r="D55" s="24"/>
    </row>
    <row r="56" spans="1:4" s="1" customFormat="1" ht="15.75">
      <c r="A56" s="16">
        <f>$A$18+19</f>
        <v>42267</v>
      </c>
      <c r="B56" s="38" t="str">
        <f>IF(óraszám=40,"teljes","rész")</f>
        <v>teljes</v>
      </c>
      <c r="C56" s="25"/>
      <c r="D56" s="19">
        <f>C57-C56</f>
        <v>0</v>
      </c>
    </row>
    <row r="57" spans="1:4" s="1" customFormat="1" ht="15.75">
      <c r="A57" s="48">
        <f>WEEKDAY(A56,1)</f>
        <v>1</v>
      </c>
      <c r="B57" s="21">
        <v>0</v>
      </c>
      <c r="C57" s="23"/>
      <c r="D57" s="24"/>
    </row>
    <row r="58" spans="1:4" s="15" customFormat="1" ht="15.75">
      <c r="A58" s="16">
        <f>$A$18+20</f>
        <v>42268</v>
      </c>
      <c r="B58" s="38" t="str">
        <f>IF(óraszám=40,"teljes","rész")</f>
        <v>teljes</v>
      </c>
      <c r="C58" s="25"/>
      <c r="D58" s="19">
        <f>C59-C58</f>
        <v>0</v>
      </c>
    </row>
    <row r="59" spans="1:4" s="15" customFormat="1" ht="15.75">
      <c r="A59" s="20">
        <f>WEEKDAY(A58,1)</f>
        <v>2</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c r="A60" s="16">
        <f>$A$18+21</f>
        <v>42269</v>
      </c>
      <c r="B60" s="38" t="str">
        <f>IF(óraszám=40,"teljes","rész")</f>
        <v>teljes</v>
      </c>
      <c r="C60" s="25"/>
      <c r="D60" s="19">
        <f>C61-C60</f>
        <v>0</v>
      </c>
    </row>
    <row r="61" spans="1:4" s="15" customFormat="1" ht="15.75">
      <c r="A61" s="20">
        <f>WEEKDAY(A60,1)</f>
        <v>3</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c r="A62" s="16">
        <f>$A$18+22</f>
        <v>42270</v>
      </c>
      <c r="B62" s="38" t="str">
        <f>IF(óraszám=40,"teljes","rész")</f>
        <v>teljes</v>
      </c>
      <c r="C62" s="25"/>
      <c r="D62" s="19">
        <f>C63-C62</f>
        <v>0</v>
      </c>
    </row>
    <row r="63" spans="1:4" s="1" customFormat="1" ht="15.75">
      <c r="A63" s="20">
        <f>WEEKDAY(A62,1)</f>
        <v>4</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3" s="23"/>
      <c r="D63" s="22"/>
    </row>
    <row r="64" spans="1:4" s="1" customFormat="1" ht="15.75">
      <c r="A64" s="16">
        <f>$A$18+23</f>
        <v>42271</v>
      </c>
      <c r="B64" s="38" t="str">
        <f>IF(óraszám=40,"teljes","rész")</f>
        <v>teljes</v>
      </c>
      <c r="C64" s="25"/>
      <c r="D64" s="19">
        <f>C65-C64</f>
        <v>0</v>
      </c>
    </row>
    <row r="65" spans="1:4" s="1" customFormat="1" ht="15.75">
      <c r="A65" s="20">
        <f>WEEKDAY(A64,1)</f>
        <v>5</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c r="A66" s="16">
        <f>$A$18+24</f>
        <v>42272</v>
      </c>
      <c r="B66" s="38" t="str">
        <f>IF(óraszám=40,"teljes","rész")</f>
        <v>teljes</v>
      </c>
      <c r="C66" s="25"/>
      <c r="D66" s="19">
        <f>C67-C66</f>
        <v>0</v>
      </c>
    </row>
    <row r="67" spans="1:4" s="1" customFormat="1" ht="15.75">
      <c r="A67" s="20">
        <f>WEEKDAY(A66,1)</f>
        <v>6</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7" s="23"/>
      <c r="D67" s="24"/>
    </row>
    <row r="68" spans="1:4" s="1" customFormat="1" ht="15.75">
      <c r="A68" s="16">
        <f>$A$18+25</f>
        <v>42273</v>
      </c>
      <c r="B68" s="38" t="str">
        <f>IF(óraszám=40,"teljes","rész")</f>
        <v>teljes</v>
      </c>
      <c r="C68" s="25"/>
      <c r="D68" s="19">
        <f>C69-C68</f>
        <v>0</v>
      </c>
    </row>
    <row r="69" spans="1:4" s="1" customFormat="1" ht="15.75">
      <c r="A69" s="20">
        <f>WEEKDAY(A68,1)</f>
        <v>7</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9" s="23"/>
      <c r="D69" s="24"/>
    </row>
    <row r="70" spans="1:4" s="1" customFormat="1" ht="15.75">
      <c r="A70" s="16">
        <f>$A$18+26</f>
        <v>42274</v>
      </c>
      <c r="B70" s="38" t="str">
        <f>IF(óraszám=40,"teljes","rész")</f>
        <v>teljes</v>
      </c>
      <c r="C70" s="25"/>
      <c r="D70" s="19">
        <f>C71-C70</f>
        <v>0</v>
      </c>
    </row>
    <row r="71" spans="1:4" s="1" customFormat="1" ht="15.75">
      <c r="A71" s="20">
        <f>WEEKDAY(A70,1)</f>
        <v>1</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1" s="23"/>
      <c r="D71" s="24"/>
    </row>
    <row r="72" spans="1:4" s="15" customFormat="1" ht="15.75">
      <c r="A72" s="16">
        <f>$A$18+27</f>
        <v>42275</v>
      </c>
      <c r="B72" s="38" t="str">
        <f>IF(óraszám=40,"teljes","rész")</f>
        <v>teljes</v>
      </c>
      <c r="C72" s="25"/>
      <c r="D72" s="19">
        <f>C73-C72</f>
        <v>0</v>
      </c>
    </row>
    <row r="73" spans="1:4" s="15" customFormat="1" ht="15.75">
      <c r="A73" s="20">
        <f>WEEKDAY(A72,1)</f>
        <v>2</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c r="A74" s="16">
        <f>IF($A$18+28&lt;=EOMONTH($A$18,0),$A$18+28,"")</f>
        <v>42276</v>
      </c>
      <c r="B74" s="17" t="str">
        <f>IF(A74&lt;&gt;"",IF(óraszám=40,"teljes","rész"),"")</f>
        <v>teljes</v>
      </c>
      <c r="C74" s="25"/>
      <c r="D74" s="19">
        <f>C75-C74</f>
        <v>0</v>
      </c>
    </row>
    <row r="75" spans="1:4" s="1" customFormat="1" ht="15.75">
      <c r="A75" s="20">
        <f>IF(A74&lt;&gt;"",WEEKDAY(A74,1),"")</f>
        <v>3</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c r="A76" s="16">
        <f>IF($A$18+29&lt;=EOMONTH($A$18,0),$A$18+29,"")</f>
        <v>42277</v>
      </c>
      <c r="B76" s="17" t="str">
        <f>IF(A76&lt;&gt;"",IF(óraszám=40,"teljes","rész"),"")</f>
        <v>teljes</v>
      </c>
      <c r="C76" s="25"/>
      <c r="D76" s="19">
        <f>C77-C76</f>
        <v>0</v>
      </c>
    </row>
    <row r="77" spans="1:4" s="1" customFormat="1" ht="15.75">
      <c r="A77" s="20">
        <f>IF(A76&lt;&gt;"",WEEKDAY(A76,1),"")</f>
        <v>4</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7.2499999999999982</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7.2499999999999982</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57 B60:B73" name="Tartomány1_1_1_1"/>
    <protectedRange password="C49E" sqref="B58:B59" name="Tartomány1_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5" priority="6" operator="equal">
      <formula>7</formula>
    </cfRule>
    <cfRule type="cellIs" dxfId="44" priority="7" operator="equal">
      <formula>1</formula>
    </cfRule>
  </conditionalFormatting>
  <conditionalFormatting sqref="A21">
    <cfRule type="cellIs" dxfId="43" priority="46" operator="between">
      <formula>0</formula>
      <formula>1</formula>
    </cfRule>
  </conditionalFormatting>
  <conditionalFormatting sqref="A23">
    <cfRule type="cellIs" dxfId="42" priority="45" operator="between">
      <formula>0</formula>
      <formula>1</formula>
    </cfRule>
  </conditionalFormatting>
  <conditionalFormatting sqref="A25">
    <cfRule type="cellIs" dxfId="41" priority="44" operator="between">
      <formula>0</formula>
      <formula>1</formula>
    </cfRule>
  </conditionalFormatting>
  <conditionalFormatting sqref="A27">
    <cfRule type="cellIs" dxfId="40" priority="43" operator="between">
      <formula>0</formula>
      <formula>1</formula>
    </cfRule>
  </conditionalFormatting>
  <conditionalFormatting sqref="A29">
    <cfRule type="cellIs" dxfId="39" priority="42" operator="between">
      <formula>0</formula>
      <formula>1</formula>
    </cfRule>
  </conditionalFormatting>
  <conditionalFormatting sqref="A31">
    <cfRule type="cellIs" dxfId="38" priority="41" operator="between">
      <formula>0</formula>
      <formula>1</formula>
    </cfRule>
  </conditionalFormatting>
  <conditionalFormatting sqref="A33">
    <cfRule type="cellIs" dxfId="37" priority="40" operator="between">
      <formula>0</formula>
      <formula>1</formula>
    </cfRule>
  </conditionalFormatting>
  <conditionalFormatting sqref="A35">
    <cfRule type="cellIs" dxfId="36" priority="39" operator="between">
      <formula>0</formula>
      <formula>1</formula>
    </cfRule>
  </conditionalFormatting>
  <conditionalFormatting sqref="A37">
    <cfRule type="cellIs" dxfId="35" priority="38" operator="between">
      <formula>0</formula>
      <formula>1</formula>
    </cfRule>
  </conditionalFormatting>
  <conditionalFormatting sqref="A39">
    <cfRule type="cellIs" dxfId="34" priority="37" operator="between">
      <formula>0</formula>
      <formula>1</formula>
    </cfRule>
  </conditionalFormatting>
  <conditionalFormatting sqref="A41">
    <cfRule type="cellIs" dxfId="33" priority="36" operator="between">
      <formula>0</formula>
      <formula>1</formula>
    </cfRule>
  </conditionalFormatting>
  <conditionalFormatting sqref="A43">
    <cfRule type="cellIs" dxfId="32" priority="35" operator="between">
      <formula>0</formula>
      <formula>1</formula>
    </cfRule>
  </conditionalFormatting>
  <conditionalFormatting sqref="A45">
    <cfRule type="cellIs" dxfId="31" priority="34" operator="between">
      <formula>0</formula>
      <formula>1</formula>
    </cfRule>
  </conditionalFormatting>
  <conditionalFormatting sqref="A23">
    <cfRule type="cellIs" dxfId="30" priority="33" operator="between">
      <formula>0</formula>
      <formula>1</formula>
    </cfRule>
  </conditionalFormatting>
  <conditionalFormatting sqref="A25">
    <cfRule type="cellIs" dxfId="29" priority="32" operator="between">
      <formula>0</formula>
      <formula>1</formula>
    </cfRule>
  </conditionalFormatting>
  <conditionalFormatting sqref="A27">
    <cfRule type="cellIs" dxfId="28" priority="31" operator="between">
      <formula>0</formula>
      <formula>1</formula>
    </cfRule>
  </conditionalFormatting>
  <conditionalFormatting sqref="A29">
    <cfRule type="cellIs" dxfId="27" priority="30" operator="between">
      <formula>0</formula>
      <formula>1</formula>
    </cfRule>
  </conditionalFormatting>
  <conditionalFormatting sqref="A31">
    <cfRule type="cellIs" dxfId="26" priority="29" operator="between">
      <formula>0</formula>
      <formula>1</formula>
    </cfRule>
  </conditionalFormatting>
  <conditionalFormatting sqref="A33">
    <cfRule type="cellIs" dxfId="25" priority="28" operator="between">
      <formula>0</formula>
      <formula>1</formula>
    </cfRule>
  </conditionalFormatting>
  <conditionalFormatting sqref="A35">
    <cfRule type="cellIs" dxfId="24" priority="27" operator="between">
      <formula>0</formula>
      <formula>1</formula>
    </cfRule>
  </conditionalFormatting>
  <conditionalFormatting sqref="A37">
    <cfRule type="cellIs" dxfId="23" priority="26" operator="between">
      <formula>0</formula>
      <formula>1</formula>
    </cfRule>
  </conditionalFormatting>
  <conditionalFormatting sqref="A39">
    <cfRule type="cellIs" dxfId="22" priority="25" operator="between">
      <formula>0</formula>
      <formula>1</formula>
    </cfRule>
  </conditionalFormatting>
  <conditionalFormatting sqref="A41">
    <cfRule type="cellIs" dxfId="21" priority="24" operator="between">
      <formula>0</formula>
      <formula>1</formula>
    </cfRule>
  </conditionalFormatting>
  <conditionalFormatting sqref="A43">
    <cfRule type="cellIs" dxfId="20" priority="23" operator="between">
      <formula>0</formula>
      <formula>1</formula>
    </cfRule>
  </conditionalFormatting>
  <conditionalFormatting sqref="A45">
    <cfRule type="cellIs" dxfId="19" priority="22" operator="between">
      <formula>0</formula>
      <formula>1</formula>
    </cfRule>
  </conditionalFormatting>
  <conditionalFormatting sqref="A47">
    <cfRule type="cellIs" dxfId="18" priority="21" operator="between">
      <formula>0</formula>
      <formula>1</formula>
    </cfRule>
  </conditionalFormatting>
  <conditionalFormatting sqref="A49">
    <cfRule type="cellIs" dxfId="17" priority="20" operator="between">
      <formula>0</formula>
      <formula>1</formula>
    </cfRule>
  </conditionalFormatting>
  <conditionalFormatting sqref="A51">
    <cfRule type="cellIs" dxfId="16" priority="19" operator="between">
      <formula>0</formula>
      <formula>1</formula>
    </cfRule>
  </conditionalFormatting>
  <conditionalFormatting sqref="A53">
    <cfRule type="cellIs" dxfId="15" priority="18" operator="between">
      <formula>0</formula>
      <formula>1</formula>
    </cfRule>
  </conditionalFormatting>
  <conditionalFormatting sqref="A55">
    <cfRule type="cellIs" dxfId="14" priority="17" operator="between">
      <formula>0</formula>
      <formula>1</formula>
    </cfRule>
  </conditionalFormatting>
  <conditionalFormatting sqref="A57">
    <cfRule type="cellIs" dxfId="13" priority="16" operator="between">
      <formula>0</formula>
      <formula>1</formula>
    </cfRule>
  </conditionalFormatting>
  <conditionalFormatting sqref="A59">
    <cfRule type="cellIs" dxfId="12" priority="15" operator="between">
      <formula>0</formula>
      <formula>1</formula>
    </cfRule>
  </conditionalFormatting>
  <conditionalFormatting sqref="A61">
    <cfRule type="cellIs" dxfId="11" priority="14" operator="between">
      <formula>0</formula>
      <formula>1</formula>
    </cfRule>
  </conditionalFormatting>
  <conditionalFormatting sqref="A63">
    <cfRule type="cellIs" dxfId="10" priority="13" operator="between">
      <formula>0</formula>
      <formula>1</formula>
    </cfRule>
  </conditionalFormatting>
  <conditionalFormatting sqref="A65">
    <cfRule type="cellIs" dxfId="9" priority="12" operator="between">
      <formula>0</formula>
      <formula>1</formula>
    </cfRule>
  </conditionalFormatting>
  <conditionalFormatting sqref="A67">
    <cfRule type="cellIs" dxfId="8" priority="11" operator="between">
      <formula>0</formula>
      <formula>1</formula>
    </cfRule>
  </conditionalFormatting>
  <conditionalFormatting sqref="A69">
    <cfRule type="cellIs" dxfId="7" priority="10" operator="between">
      <formula>0</formula>
      <formula>1</formula>
    </cfRule>
  </conditionalFormatting>
  <conditionalFormatting sqref="A71">
    <cfRule type="cellIs" dxfId="6" priority="9" operator="between">
      <formula>0</formula>
      <formula>1</formula>
    </cfRule>
  </conditionalFormatting>
  <conditionalFormatting sqref="A73">
    <cfRule type="cellIs" dxfId="5" priority="8" operator="between">
      <formula>0</formula>
      <formula>1</formula>
    </cfRule>
  </conditionalFormatting>
  <conditionalFormatting sqref="A59">
    <cfRule type="cellIs" dxfId="4" priority="4" operator="equal">
      <formula>7</formula>
    </cfRule>
    <cfRule type="cellIs" dxfId="3" priority="5" operator="equal">
      <formula>1</formula>
    </cfRule>
  </conditionalFormatting>
  <conditionalFormatting sqref="A59">
    <cfRule type="cellIs" dxfId="2" priority="3" operator="between">
      <formula>0</formula>
      <formula>1</formula>
    </cfRule>
  </conditionalFormatting>
  <conditionalFormatting sqref="A59">
    <cfRule type="cellIs" dxfId="1" priority="2" operator="between">
      <formula>0</formula>
      <formula>1</formula>
    </cfRule>
  </conditionalFormatting>
  <conditionalFormatting sqref="A59">
    <cfRule type="cellIs" dxfId="0" priority="1"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2015-10-06T07:29:23Z</dcterms:modified>
</cp:coreProperties>
</file>