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l="1"/>
  <c r="B72" i="5" l="1"/>
  <c r="B70" i="5"/>
  <c r="B68" i="5"/>
  <c r="B66" i="5"/>
  <c r="B64" i="5"/>
  <c r="B62" i="5"/>
  <c r="B60" i="5"/>
  <c r="B58" i="5"/>
  <c r="B56" i="5"/>
  <c r="B54" i="5"/>
  <c r="B52" i="5"/>
  <c r="B50" i="5"/>
  <c r="B48" i="5"/>
  <c r="B46" i="5"/>
  <c r="B44" i="5"/>
  <c r="B42" i="5"/>
  <c r="B40" i="5"/>
  <c r="B38" i="5"/>
  <c r="B36" i="5"/>
  <c r="B34" i="5"/>
  <c r="B32" i="5"/>
  <c r="B30" i="5"/>
  <c r="B28" i="5"/>
  <c r="B26" i="5"/>
  <c r="B24" i="5"/>
  <c r="B22" i="5"/>
  <c r="B20" i="5"/>
  <c r="B18" i="5"/>
  <c r="D14" i="5" l="1"/>
  <c r="D11" i="5"/>
  <c r="D2" i="1"/>
  <c r="D3" i="1"/>
  <c r="D4" i="1"/>
  <c r="D5" i="1"/>
  <c r="D6" i="1"/>
  <c r="D7" i="1"/>
  <c r="D8" i="1"/>
  <c r="D9" i="1"/>
  <c r="D10" i="1"/>
  <c r="D11" i="1"/>
  <c r="D12" i="1"/>
  <c r="D13" i="1"/>
  <c r="D14" i="1"/>
  <c r="D1" i="1"/>
  <c r="C63" i="3"/>
  <c r="C71" i="3"/>
  <c r="C59" i="3"/>
  <c r="C57" i="3"/>
  <c r="C20" i="3"/>
  <c r="C72" i="3"/>
  <c r="C26" i="3"/>
  <c r="C2" i="3"/>
  <c r="C1" i="3"/>
  <c r="C8" i="3"/>
  <c r="C6" i="3"/>
  <c r="C14" i="3"/>
  <c r="C66" i="3"/>
  <c r="C55" i="3"/>
  <c r="C69" i="3"/>
  <c r="C49" i="3"/>
  <c r="C9" i="3"/>
  <c r="C48" i="3"/>
  <c r="C11" i="3"/>
  <c r="C30" i="3"/>
  <c r="C58" i="3"/>
  <c r="C61" i="3"/>
  <c r="C54" i="3"/>
  <c r="C50" i="3"/>
  <c r="C39" i="3"/>
  <c r="C52" i="3"/>
  <c r="C35" i="3"/>
  <c r="C37" i="3"/>
  <c r="C40" i="3"/>
  <c r="C13" i="3"/>
  <c r="C70" i="3"/>
  <c r="C15" i="3"/>
  <c r="C27" i="3"/>
  <c r="C36" i="3"/>
  <c r="C32" i="3"/>
  <c r="C28" i="3"/>
  <c r="C73" i="3"/>
  <c r="C67" i="3"/>
  <c r="C17" i="3"/>
  <c r="C7" i="3"/>
  <c r="C41" i="3"/>
  <c r="C42" i="3"/>
  <c r="C64" i="3"/>
  <c r="C5" i="3"/>
  <c r="C16" i="3"/>
  <c r="C4" i="3"/>
  <c r="C31" i="3"/>
  <c r="C21" i="3"/>
  <c r="C29" i="3"/>
  <c r="C12" i="3"/>
  <c r="C3" i="3"/>
  <c r="C19" i="3"/>
  <c r="C23" i="3"/>
  <c r="C45" i="3"/>
  <c r="C68" i="3"/>
  <c r="C34" i="3"/>
  <c r="C47" i="3"/>
  <c r="C43" i="3"/>
  <c r="C22" i="3"/>
  <c r="C60" i="3"/>
  <c r="C25" i="3"/>
  <c r="C10" i="3"/>
  <c r="C33" i="3"/>
  <c r="C24" i="3"/>
  <c r="C38" i="3"/>
  <c r="C46" i="3"/>
  <c r="C62" i="3"/>
  <c r="C18" i="3"/>
  <c r="C53" i="3"/>
  <c r="C44" i="3"/>
  <c r="C51" i="3"/>
  <c r="C56" i="3"/>
  <c r="C65" i="3"/>
  <c r="A18" i="5" l="1"/>
  <c r="A19" i="5" l="1"/>
  <c r="A62" i="5"/>
  <c r="A63" i="5" s="1"/>
  <c r="B63" i="5" s="1"/>
  <c r="A74" i="5"/>
  <c r="A76" i="5"/>
  <c r="A78" i="5"/>
  <c r="A26" i="5"/>
  <c r="A27" i="5" s="1"/>
  <c r="B27" i="5" s="1"/>
  <c r="A34" i="5"/>
  <c r="A35" i="5" s="1"/>
  <c r="B35" i="5" s="1"/>
  <c r="A42" i="5"/>
  <c r="A43" i="5" s="1"/>
  <c r="B43" i="5" s="1"/>
  <c r="A50" i="5"/>
  <c r="A51" i="5" s="1"/>
  <c r="B51" i="5" s="1"/>
  <c r="A58" i="5"/>
  <c r="A59" i="5" s="1"/>
  <c r="B59" i="5" s="1"/>
  <c r="A66" i="5"/>
  <c r="A67" i="5" s="1"/>
  <c r="A20" i="5"/>
  <c r="A21" i="5" s="1"/>
  <c r="B21" i="5" s="1"/>
  <c r="A28" i="5"/>
  <c r="A29" i="5" s="1"/>
  <c r="B29" i="5" s="1"/>
  <c r="A36" i="5"/>
  <c r="A37" i="5" s="1"/>
  <c r="B37" i="5" s="1"/>
  <c r="A44" i="5"/>
  <c r="A45" i="5" s="1"/>
  <c r="B45" i="5" s="1"/>
  <c r="A52" i="5"/>
  <c r="A53" i="5" s="1"/>
  <c r="B53" i="5" s="1"/>
  <c r="A60" i="5"/>
  <c r="A61" i="5" s="1"/>
  <c r="B61" i="5" s="1"/>
  <c r="A68" i="5"/>
  <c r="A69" i="5" s="1"/>
  <c r="B69" i="5" s="1"/>
  <c r="A38" i="5"/>
  <c r="A39" i="5" s="1"/>
  <c r="B39" i="5" s="1"/>
  <c r="A22" i="5"/>
  <c r="A23" i="5" s="1"/>
  <c r="B23" i="5" s="1"/>
  <c r="A30" i="5"/>
  <c r="A31" i="5" s="1"/>
  <c r="B31" i="5" s="1"/>
  <c r="A46" i="5"/>
  <c r="A47" i="5" s="1"/>
  <c r="B47" i="5" s="1"/>
  <c r="A54" i="5"/>
  <c r="A55" i="5" s="1"/>
  <c r="B55" i="5" s="1"/>
  <c r="A70" i="5"/>
  <c r="A71" i="5" s="1"/>
  <c r="B71" i="5" s="1"/>
  <c r="A24" i="5"/>
  <c r="A25" i="5" s="1"/>
  <c r="B25" i="5" s="1"/>
  <c r="A32" i="5"/>
  <c r="A33" i="5" s="1"/>
  <c r="B33" i="5" s="1"/>
  <c r="A40" i="5"/>
  <c r="A41" i="5" s="1"/>
  <c r="B41" i="5" s="1"/>
  <c r="A48" i="5"/>
  <c r="A49" i="5" s="1"/>
  <c r="B49" i="5" s="1"/>
  <c r="A56" i="5"/>
  <c r="A57" i="5" s="1"/>
  <c r="B57" i="5" s="1"/>
  <c r="A64" i="5"/>
  <c r="A65" i="5" s="1"/>
  <c r="B65" i="5" s="1"/>
  <c r="A72" i="5"/>
  <c r="A73" i="5" s="1"/>
  <c r="B73" i="5" s="1"/>
  <c r="D78" i="5"/>
  <c r="D74" i="5"/>
  <c r="D72" i="5"/>
  <c r="D70" i="5"/>
  <c r="D68" i="5"/>
  <c r="D66" i="5"/>
  <c r="D64" i="5"/>
  <c r="D62" i="5"/>
  <c r="D60" i="5"/>
  <c r="D58" i="5"/>
  <c r="D56" i="5"/>
  <c r="D54" i="5"/>
  <c r="D52" i="5"/>
  <c r="D50" i="5"/>
  <c r="D48" i="5"/>
  <c r="D46" i="5"/>
  <c r="D44" i="5"/>
  <c r="D42" i="5"/>
  <c r="D40" i="5"/>
  <c r="D38" i="5"/>
  <c r="D36" i="5"/>
  <c r="D34" i="5"/>
  <c r="D32" i="5"/>
  <c r="D30" i="5"/>
  <c r="D28" i="5"/>
  <c r="D26" i="5"/>
  <c r="D24" i="5"/>
  <c r="D22" i="5"/>
  <c r="D20" i="5"/>
  <c r="D18" i="5"/>
  <c r="D80" i="5" s="1"/>
  <c r="B78" i="5" l="1"/>
  <c r="A79" i="5"/>
  <c r="B79" i="5" s="1"/>
  <c r="B76" i="5"/>
  <c r="A77" i="5"/>
  <c r="B77" i="5" s="1"/>
  <c r="B74" i="5"/>
  <c r="A75" i="5"/>
  <c r="B75" i="5" s="1"/>
  <c r="B80" i="5" l="1"/>
  <c r="D83" i="5" s="1"/>
  <c r="C83" i="5"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<sst xmlns="http://schemas.openxmlformats.org/spreadsheetml/2006/main" count="140" uniqueCount="54">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</sst>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h:mm;@"/>
    <numFmt numFmtId="165" formatCode="dddd"/>
    <numFmt numFmtId="166" formatCode="[h]:mm:ss;@"/>
    <numFmt numFmtId="167" formatCode="00"/>
    <numFmt numFmtId="168" formatCode="[$-40E]yyyy/\ mmmm;@"/>
    <numFmt numFmtId="169" formatCode="0.0"/>
  </numFmts>
  <fonts count="14" x14ac:knownFonts="1">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
      <b/>
      <i/>
      <sz val="12"/>
      <color rgb="FFFF0000"/>
      <name val="Times New Roman"/>
      <family val="1"/>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4">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xf numFmtId="165" fontId="13" fillId="2" borderId="13" xfId="1" applyNumberFormat="1" applyFont="1" applyFill="1" applyBorder="1" applyAlignment="1">
      <alignment horizontal="left" vertic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8" sqref="A18"/>
    </sheetView>
  </sheetViews>
  <sheetFormatPr defaultRowHeight="15" x14ac:dyDescent="0.25"/>
  <cols>
    <col min="1" max="1" width="34.140625" customWidth="1"/>
    <col min="2" max="3" width="10.140625" bestFit="1" customWidth="1"/>
  </cols>
  <sheetData>
    <row r="1" spans="1:4" x14ac:dyDescent="0.25">
      <c r="A1" t="s">
        <v>40</v>
      </c>
      <c r="B1" s="35">
        <v>38412</v>
      </c>
      <c r="C1" s="35">
        <v>42370</v>
      </c>
      <c r="D1" t="str">
        <f t="shared" ref="D1:D14" si="0">IF(AND(DATEVALUE(év&amp;"."&amp;hó)&gt;=B1,DATEVALUE(év&amp;"."&amp;hó)&lt;=C1),"Aktuális","")</f>
        <v>Aktuális</v>
      </c>
    </row>
    <row r="2" spans="1:4" x14ac:dyDescent="0.25">
      <c r="A2" t="s">
        <v>41</v>
      </c>
      <c r="B2" s="35">
        <v>36892</v>
      </c>
      <c r="C2" s="35">
        <v>42402</v>
      </c>
      <c r="D2" t="str">
        <f t="shared" si="0"/>
        <v>Aktuális</v>
      </c>
    </row>
    <row r="3" spans="1:4" x14ac:dyDescent="0.25">
      <c r="A3" t="s">
        <v>42</v>
      </c>
      <c r="B3" s="35">
        <v>37257</v>
      </c>
      <c r="C3" s="35">
        <v>42432</v>
      </c>
      <c r="D3" t="str">
        <f t="shared" si="0"/>
        <v>Aktuális</v>
      </c>
    </row>
    <row r="4" spans="1:4" x14ac:dyDescent="0.25">
      <c r="A4" t="s">
        <v>43</v>
      </c>
      <c r="B4" s="35">
        <v>37622</v>
      </c>
      <c r="C4" s="35">
        <v>42464</v>
      </c>
      <c r="D4" t="str">
        <f t="shared" si="0"/>
        <v>Aktuális</v>
      </c>
    </row>
    <row r="5" spans="1:4" x14ac:dyDescent="0.25">
      <c r="A5" t="s">
        <v>44</v>
      </c>
      <c r="B5" s="35">
        <v>37987</v>
      </c>
      <c r="C5" s="35">
        <v>42495</v>
      </c>
      <c r="D5" t="str">
        <f t="shared" si="0"/>
        <v>Aktuális</v>
      </c>
    </row>
    <row r="6" spans="1:4" x14ac:dyDescent="0.25">
      <c r="A6" t="s">
        <v>45</v>
      </c>
      <c r="B6" s="35">
        <v>38353</v>
      </c>
      <c r="C6" s="35">
        <v>42527</v>
      </c>
      <c r="D6" t="str">
        <f t="shared" si="0"/>
        <v>Aktuális</v>
      </c>
    </row>
    <row r="7" spans="1:4" x14ac:dyDescent="0.25">
      <c r="A7" t="s">
        <v>46</v>
      </c>
      <c r="B7" s="35">
        <v>38718</v>
      </c>
      <c r="C7" s="35">
        <v>42558</v>
      </c>
      <c r="D7" t="str">
        <f t="shared" si="0"/>
        <v>Aktuális</v>
      </c>
    </row>
    <row r="8" spans="1:4" x14ac:dyDescent="0.25">
      <c r="A8" t="s">
        <v>31</v>
      </c>
      <c r="B8" s="35">
        <v>39083</v>
      </c>
      <c r="C8" s="35">
        <v>42590</v>
      </c>
      <c r="D8" t="str">
        <f t="shared" si="0"/>
        <v>Aktuális</v>
      </c>
    </row>
    <row r="9" spans="1:4" x14ac:dyDescent="0.25">
      <c r="A9" t="s">
        <v>32</v>
      </c>
      <c r="B9" s="35">
        <v>39448</v>
      </c>
      <c r="C9" s="35">
        <v>42622</v>
      </c>
      <c r="D9" t="str">
        <f t="shared" si="0"/>
        <v>Aktuális</v>
      </c>
    </row>
    <row r="10" spans="1:4" x14ac:dyDescent="0.25">
      <c r="A10" t="s">
        <v>33</v>
      </c>
      <c r="B10" s="35">
        <v>39814</v>
      </c>
      <c r="C10" s="35">
        <v>42653</v>
      </c>
      <c r="D10" t="str">
        <f t="shared" si="0"/>
        <v>Aktuális</v>
      </c>
    </row>
    <row r="11" spans="1:4" x14ac:dyDescent="0.25">
      <c r="A11" t="s">
        <v>47</v>
      </c>
      <c r="B11" s="35">
        <v>40179</v>
      </c>
      <c r="C11" s="35">
        <v>42685</v>
      </c>
      <c r="D11" t="str">
        <f t="shared" si="0"/>
        <v>Aktuális</v>
      </c>
    </row>
    <row r="12" spans="1:4" x14ac:dyDescent="0.25">
      <c r="A12" t="s">
        <v>48</v>
      </c>
      <c r="B12" s="35">
        <v>40544</v>
      </c>
      <c r="C12" s="35">
        <v>42716</v>
      </c>
      <c r="D12" t="str">
        <f t="shared" si="0"/>
        <v>Aktuális</v>
      </c>
    </row>
    <row r="13" spans="1:4" x14ac:dyDescent="0.25">
      <c r="A13" t="s">
        <v>36</v>
      </c>
      <c r="B13" s="35">
        <v>40909</v>
      </c>
      <c r="C13" s="35">
        <v>42717</v>
      </c>
      <c r="D13" t="str">
        <f t="shared" si="0"/>
        <v>Aktuális</v>
      </c>
    </row>
    <row r="14" spans="1:4" x14ac:dyDescent="0.25">
      <c r="A14" t="s">
        <v>37</v>
      </c>
      <c r="B14" s="35">
        <v>41275</v>
      </c>
      <c r="C14" s="35">
        <v>42718</v>
      </c>
      <c r="D14" t="str">
        <f t="shared" si="0"/>
        <v>Aktuális</v>
      </c>
    </row>
    <row r="15" spans="1:4" x14ac:dyDescent="0.25">
      <c r="A15" t="s">
        <v>49</v>
      </c>
      <c r="D15" t="s">
        <v>53</v>
      </c>
    </row>
    <row r="16" spans="1:4" x14ac:dyDescent="0.25">
      <c r="A16" t="s">
        <v>50</v>
      </c>
      <c r="D16" t="s">
        <v>53</v>
      </c>
    </row>
    <row r="17" spans="1:4" x14ac:dyDescent="0.25">
      <c r="A17" t="s">
        <v>51</v>
      </c>
      <c r="D17" t="s">
        <v>53</v>
      </c>
    </row>
    <row r="18" spans="1:4" x14ac:dyDescent="0.25">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8" sqref="A18"/>
    </sheetView>
  </sheetViews>
  <sheetFormatPr defaultRowHeight="15" x14ac:dyDescent="0.25"/>
  <sheetData>
    <row r="1" spans="1:2" x14ac:dyDescent="0.25">
      <c r="A1">
        <v>1</v>
      </c>
      <c r="B1" s="40"/>
    </row>
    <row r="2" spans="1:2" x14ac:dyDescent="0.25">
      <c r="A2">
        <v>4</v>
      </c>
      <c r="B2" s="40"/>
    </row>
    <row r="3" spans="1:2" x14ac:dyDescent="0.25">
      <c r="A3">
        <v>5</v>
      </c>
      <c r="B3" s="40"/>
    </row>
    <row r="4" spans="1:2" x14ac:dyDescent="0.25">
      <c r="A4">
        <v>6</v>
      </c>
      <c r="B4" s="40"/>
    </row>
    <row r="5" spans="1:2" x14ac:dyDescent="0.25">
      <c r="A5">
        <v>6.5</v>
      </c>
      <c r="B5" s="40"/>
    </row>
    <row r="6" spans="1:2" x14ac:dyDescent="0.25">
      <c r="A6">
        <v>7</v>
      </c>
      <c r="B6" s="40"/>
    </row>
    <row r="7" spans="1:2" x14ac:dyDescent="0.25">
      <c r="A7">
        <v>8</v>
      </c>
      <c r="B7" s="40"/>
    </row>
    <row r="8" spans="1:2" x14ac:dyDescent="0.25">
      <c r="A8">
        <v>9</v>
      </c>
      <c r="B8" s="40"/>
    </row>
    <row r="9" spans="1:2" x14ac:dyDescent="0.25">
      <c r="A9">
        <v>10</v>
      </c>
      <c r="B9" s="40"/>
    </row>
    <row r="10" spans="1:2" x14ac:dyDescent="0.25">
      <c r="A10">
        <v>12</v>
      </c>
      <c r="B10" s="40"/>
    </row>
    <row r="11" spans="1:2" x14ac:dyDescent="0.25">
      <c r="A11">
        <v>14</v>
      </c>
      <c r="B11" s="40"/>
    </row>
    <row r="12" spans="1:2" x14ac:dyDescent="0.25">
      <c r="A12">
        <v>15</v>
      </c>
      <c r="B12" s="40"/>
    </row>
    <row r="13" spans="1:2" x14ac:dyDescent="0.25">
      <c r="A13">
        <v>16</v>
      </c>
      <c r="B13" s="40"/>
    </row>
    <row r="14" spans="1:2" x14ac:dyDescent="0.25">
      <c r="A14">
        <v>20</v>
      </c>
      <c r="B14" s="40"/>
    </row>
    <row r="15" spans="1:2" x14ac:dyDescent="0.25">
      <c r="A15">
        <v>30</v>
      </c>
      <c r="B15" s="41"/>
    </row>
    <row r="16" spans="1:2" x14ac:dyDescent="0.25">
      <c r="A16">
        <v>35</v>
      </c>
      <c r="B16" s="41"/>
    </row>
    <row r="17" spans="1:1" x14ac:dyDescent="0.25">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ummaryBelow="0" summaryRight="0"/>
  </sheetPr>
  <dimension ref="A1:C82"/>
  <sheetViews>
    <sheetView topLeftCell="A55" workbookViewId="0">
      <selection activeCell="C83" sqref="C83"/>
    </sheetView>
  </sheetViews>
  <sheetFormatPr defaultRowHeight="15" x14ac:dyDescent="0.25"/>
  <cols>
    <col min="1" max="1" width="34.42578125" customWidth="1"/>
    <col min="2" max="2" width="9.140625" style="44"/>
  </cols>
  <sheetData>
    <row r="1" spans="1:3" x14ac:dyDescent="0.25">
      <c r="A1" t="s">
        <v>25</v>
      </c>
      <c r="B1" s="44">
        <v>30</v>
      </c>
      <c r="C1" t="str">
        <f t="shared" ref="C1:C32" ca="1" si="0">INDIRECT("pályázat!$D$"&amp;MATCH(A1,pályázatok))</f>
        <v>Aktuális</v>
      </c>
    </row>
    <row r="2" spans="1:3" x14ac:dyDescent="0.25">
      <c r="A2" t="s">
        <v>24</v>
      </c>
      <c r="B2" s="44">
        <v>16</v>
      </c>
      <c r="C2" t="str">
        <f t="shared" ca="1" si="0"/>
        <v>Aktuális</v>
      </c>
    </row>
    <row r="3" spans="1:3" x14ac:dyDescent="0.25">
      <c r="A3" t="s">
        <v>24</v>
      </c>
      <c r="B3" s="44">
        <v>40</v>
      </c>
      <c r="C3" t="str">
        <f t="shared" ca="1" si="0"/>
        <v>Aktuális</v>
      </c>
    </row>
    <row r="4" spans="1:3" x14ac:dyDescent="0.25">
      <c r="A4" t="s">
        <v>26</v>
      </c>
      <c r="B4" s="44">
        <v>5</v>
      </c>
      <c r="C4" t="str">
        <f t="shared" ca="1" si="0"/>
        <v>Aktuális</v>
      </c>
    </row>
    <row r="5" spans="1:3" x14ac:dyDescent="0.25">
      <c r="A5" t="s">
        <v>26</v>
      </c>
      <c r="B5" s="44">
        <v>10</v>
      </c>
      <c r="C5" t="str">
        <f t="shared" ca="1" si="0"/>
        <v>Aktuális</v>
      </c>
    </row>
    <row r="6" spans="1:3" x14ac:dyDescent="0.25">
      <c r="A6" t="s">
        <v>26</v>
      </c>
      <c r="B6" s="44">
        <v>15</v>
      </c>
      <c r="C6" t="str">
        <f t="shared" ca="1" si="0"/>
        <v>Aktuális</v>
      </c>
    </row>
    <row r="7" spans="1:3" x14ac:dyDescent="0.25">
      <c r="A7" t="s">
        <v>26</v>
      </c>
      <c r="B7" s="44">
        <v>20</v>
      </c>
      <c r="C7" t="str">
        <f t="shared" ca="1" si="0"/>
        <v>Aktuális</v>
      </c>
    </row>
    <row r="8" spans="1:3" x14ac:dyDescent="0.25">
      <c r="A8" t="s">
        <v>26</v>
      </c>
      <c r="B8" s="44">
        <v>30</v>
      </c>
      <c r="C8" t="str">
        <f t="shared" ca="1" si="0"/>
        <v>Aktuális</v>
      </c>
    </row>
    <row r="9" spans="1:3" x14ac:dyDescent="0.25">
      <c r="A9" t="s">
        <v>26</v>
      </c>
      <c r="B9" s="44">
        <v>40</v>
      </c>
      <c r="C9" t="str">
        <f t="shared" ca="1" si="0"/>
        <v>Aktuális</v>
      </c>
    </row>
    <row r="10" spans="1:3" x14ac:dyDescent="0.25">
      <c r="A10" t="s">
        <v>27</v>
      </c>
      <c r="B10" s="44">
        <v>5</v>
      </c>
      <c r="C10" t="str">
        <f t="shared" ca="1" si="0"/>
        <v>Aktuális</v>
      </c>
    </row>
    <row r="11" spans="1:3" x14ac:dyDescent="0.25">
      <c r="A11" t="s">
        <v>27</v>
      </c>
      <c r="B11" s="44">
        <v>10</v>
      </c>
      <c r="C11" t="str">
        <f t="shared" ca="1" si="0"/>
        <v>Aktuális</v>
      </c>
    </row>
    <row r="12" spans="1:3" x14ac:dyDescent="0.25">
      <c r="A12" t="s">
        <v>27</v>
      </c>
      <c r="B12" s="44">
        <v>15</v>
      </c>
      <c r="C12" t="str">
        <f t="shared" ca="1" si="0"/>
        <v>Aktuális</v>
      </c>
    </row>
    <row r="13" spans="1:3" x14ac:dyDescent="0.25">
      <c r="A13" t="s">
        <v>27</v>
      </c>
      <c r="B13" s="44">
        <v>20</v>
      </c>
      <c r="C13" t="str">
        <f t="shared" ca="1" si="0"/>
        <v>Aktuális</v>
      </c>
    </row>
    <row r="14" spans="1:3" x14ac:dyDescent="0.25">
      <c r="A14" t="s">
        <v>27</v>
      </c>
      <c r="B14" s="44">
        <v>30</v>
      </c>
      <c r="C14" t="str">
        <f t="shared" ca="1" si="0"/>
        <v>Aktuális</v>
      </c>
    </row>
    <row r="15" spans="1:3" x14ac:dyDescent="0.25">
      <c r="A15" t="s">
        <v>27</v>
      </c>
      <c r="B15" s="44">
        <v>40</v>
      </c>
      <c r="C15" t="str">
        <f t="shared" ca="1" si="0"/>
        <v>Aktuális</v>
      </c>
    </row>
    <row r="16" spans="1:3" x14ac:dyDescent="0.25">
      <c r="A16" t="s">
        <v>28</v>
      </c>
      <c r="B16" s="44">
        <v>30</v>
      </c>
      <c r="C16" t="str">
        <f t="shared" ca="1" si="0"/>
        <v>Aktuális</v>
      </c>
    </row>
    <row r="17" spans="1:3" x14ac:dyDescent="0.25">
      <c r="A17" t="s">
        <v>28</v>
      </c>
      <c r="B17" s="44">
        <v>40</v>
      </c>
      <c r="C17" t="str">
        <f t="shared" ca="1" si="0"/>
        <v>Aktuális</v>
      </c>
    </row>
    <row r="18" spans="1:3" x14ac:dyDescent="0.25">
      <c r="A18" t="s">
        <v>29</v>
      </c>
      <c r="B18" s="44">
        <v>5</v>
      </c>
      <c r="C18" t="str">
        <f t="shared" ca="1" si="0"/>
        <v>Aktuális</v>
      </c>
    </row>
    <row r="19" spans="1:3" x14ac:dyDescent="0.25">
      <c r="A19" t="s">
        <v>29</v>
      </c>
      <c r="B19" s="44">
        <v>10</v>
      </c>
      <c r="C19" t="str">
        <f t="shared" ca="1" si="0"/>
        <v>Aktuális</v>
      </c>
    </row>
    <row r="20" spans="1:3" x14ac:dyDescent="0.25">
      <c r="A20" t="s">
        <v>29</v>
      </c>
      <c r="B20" s="44">
        <v>15</v>
      </c>
      <c r="C20" t="str">
        <f t="shared" ca="1" si="0"/>
        <v>Aktuális</v>
      </c>
    </row>
    <row r="21" spans="1:3" x14ac:dyDescent="0.25">
      <c r="A21" t="s">
        <v>29</v>
      </c>
      <c r="B21" s="44">
        <v>20</v>
      </c>
      <c r="C21" t="str">
        <f t="shared" ca="1" si="0"/>
        <v>Aktuális</v>
      </c>
    </row>
    <row r="22" spans="1:3" x14ac:dyDescent="0.25">
      <c r="A22" t="s">
        <v>29</v>
      </c>
      <c r="B22" s="44">
        <v>30</v>
      </c>
      <c r="C22" t="str">
        <f t="shared" ca="1" si="0"/>
        <v>Aktuális</v>
      </c>
    </row>
    <row r="23" spans="1:3" x14ac:dyDescent="0.25">
      <c r="A23" t="s">
        <v>29</v>
      </c>
      <c r="B23" s="44">
        <v>40</v>
      </c>
      <c r="C23" t="str">
        <f t="shared" ca="1" si="0"/>
        <v>Aktuális</v>
      </c>
    </row>
    <row r="24" spans="1:3" x14ac:dyDescent="0.25">
      <c r="A24" t="s">
        <v>30</v>
      </c>
      <c r="B24" s="44">
        <v>5</v>
      </c>
      <c r="C24" t="str">
        <f t="shared" ca="1" si="0"/>
        <v>Aktuális</v>
      </c>
    </row>
    <row r="25" spans="1:3" x14ac:dyDescent="0.25">
      <c r="A25" t="s">
        <v>30</v>
      </c>
      <c r="B25" s="44">
        <v>10</v>
      </c>
      <c r="C25" t="str">
        <f t="shared" ca="1" si="0"/>
        <v>Aktuális</v>
      </c>
    </row>
    <row r="26" spans="1:3" x14ac:dyDescent="0.25">
      <c r="A26" t="s">
        <v>30</v>
      </c>
      <c r="B26" s="44">
        <v>15</v>
      </c>
      <c r="C26" t="str">
        <f t="shared" ca="1" si="0"/>
        <v>Aktuális</v>
      </c>
    </row>
    <row r="27" spans="1:3" x14ac:dyDescent="0.25">
      <c r="A27" t="s">
        <v>30</v>
      </c>
      <c r="B27" s="44">
        <v>20</v>
      </c>
      <c r="C27" t="str">
        <f t="shared" ca="1" si="0"/>
        <v>Aktuális</v>
      </c>
    </row>
    <row r="28" spans="1:3" x14ac:dyDescent="0.25">
      <c r="A28" t="s">
        <v>30</v>
      </c>
      <c r="B28" s="44">
        <v>30</v>
      </c>
      <c r="C28" t="str">
        <f t="shared" ca="1" si="0"/>
        <v>Aktuális</v>
      </c>
    </row>
    <row r="29" spans="1:3" x14ac:dyDescent="0.25">
      <c r="A29" t="s">
        <v>30</v>
      </c>
      <c r="B29" s="44">
        <v>40</v>
      </c>
      <c r="C29" t="str">
        <f t="shared" ca="1" si="0"/>
        <v>Aktuális</v>
      </c>
    </row>
    <row r="30" spans="1:3" x14ac:dyDescent="0.25">
      <c r="A30" t="s">
        <v>31</v>
      </c>
      <c r="B30" s="44">
        <v>4</v>
      </c>
      <c r="C30" t="str">
        <f t="shared" ca="1" si="0"/>
        <v>Aktuális</v>
      </c>
    </row>
    <row r="31" spans="1:3" x14ac:dyDescent="0.25">
      <c r="A31" t="s">
        <v>31</v>
      </c>
      <c r="B31" s="44">
        <v>5</v>
      </c>
      <c r="C31" t="str">
        <f t="shared" ca="1" si="0"/>
        <v>Aktuális</v>
      </c>
    </row>
    <row r="32" spans="1:3" x14ac:dyDescent="0.25">
      <c r="A32" t="s">
        <v>31</v>
      </c>
      <c r="B32" s="44">
        <v>6</v>
      </c>
      <c r="C32" t="str">
        <f t="shared" ca="1" si="0"/>
        <v>Aktuális</v>
      </c>
    </row>
    <row r="33" spans="1:3" x14ac:dyDescent="0.25">
      <c r="A33" t="s">
        <v>31</v>
      </c>
      <c r="B33" s="44">
        <v>6.5</v>
      </c>
      <c r="C33" t="str">
        <f t="shared" ref="C33:C64" ca="1" si="1">INDIRECT("pályázat!$D$"&amp;MATCH(A33,pályázatok))</f>
        <v>Aktuális</v>
      </c>
    </row>
    <row r="34" spans="1:3" x14ac:dyDescent="0.25">
      <c r="A34" t="s">
        <v>31</v>
      </c>
      <c r="B34" s="44">
        <v>7</v>
      </c>
      <c r="C34" t="str">
        <f t="shared" ca="1" si="1"/>
        <v>Aktuális</v>
      </c>
    </row>
    <row r="35" spans="1:3" x14ac:dyDescent="0.25">
      <c r="A35" t="s">
        <v>31</v>
      </c>
      <c r="B35" s="44">
        <v>8</v>
      </c>
      <c r="C35" t="str">
        <f t="shared" ca="1" si="1"/>
        <v>Aktuális</v>
      </c>
    </row>
    <row r="36" spans="1:3" x14ac:dyDescent="0.25">
      <c r="A36" t="s">
        <v>31</v>
      </c>
      <c r="B36" s="44">
        <v>9</v>
      </c>
      <c r="C36" t="str">
        <f t="shared" ca="1" si="1"/>
        <v>Aktuális</v>
      </c>
    </row>
    <row r="37" spans="1:3" x14ac:dyDescent="0.25">
      <c r="A37" t="s">
        <v>31</v>
      </c>
      <c r="B37" s="44">
        <v>10</v>
      </c>
      <c r="C37" t="str">
        <f t="shared" ca="1" si="1"/>
        <v>Aktuális</v>
      </c>
    </row>
    <row r="38" spans="1:3" x14ac:dyDescent="0.25">
      <c r="A38" t="s">
        <v>31</v>
      </c>
      <c r="B38" s="44">
        <v>12</v>
      </c>
      <c r="C38" t="str">
        <f t="shared" ca="1" si="1"/>
        <v>Aktuális</v>
      </c>
    </row>
    <row r="39" spans="1:3" x14ac:dyDescent="0.25">
      <c r="A39" t="s">
        <v>31</v>
      </c>
      <c r="B39" s="44">
        <v>14</v>
      </c>
      <c r="C39" t="str">
        <f t="shared" ca="1" si="1"/>
        <v>Aktuális</v>
      </c>
    </row>
    <row r="40" spans="1:3" x14ac:dyDescent="0.25">
      <c r="A40" t="s">
        <v>31</v>
      </c>
      <c r="B40" s="44">
        <v>15</v>
      </c>
      <c r="C40" t="str">
        <f t="shared" ca="1" si="1"/>
        <v>Aktuális</v>
      </c>
    </row>
    <row r="41" spans="1:3" x14ac:dyDescent="0.25">
      <c r="A41" t="s">
        <v>31</v>
      </c>
      <c r="B41" s="44">
        <v>20</v>
      </c>
      <c r="C41" t="str">
        <f t="shared" ca="1" si="1"/>
        <v>Aktuális</v>
      </c>
    </row>
    <row r="42" spans="1:3" x14ac:dyDescent="0.25">
      <c r="A42" t="s">
        <v>31</v>
      </c>
      <c r="B42" s="44">
        <v>30</v>
      </c>
      <c r="C42" t="str">
        <f t="shared" ca="1" si="1"/>
        <v>Aktuális</v>
      </c>
    </row>
    <row r="43" spans="1:3" x14ac:dyDescent="0.25">
      <c r="A43" t="s">
        <v>31</v>
      </c>
      <c r="B43" s="44">
        <v>40</v>
      </c>
      <c r="C43" t="str">
        <f t="shared" ca="1" si="1"/>
        <v>Aktuális</v>
      </c>
    </row>
    <row r="44" spans="1:3" x14ac:dyDescent="0.25">
      <c r="A44" t="s">
        <v>33</v>
      </c>
      <c r="B44" s="44">
        <v>5</v>
      </c>
      <c r="C44" t="str">
        <f t="shared" ca="1" si="1"/>
        <v>Aktuális</v>
      </c>
    </row>
    <row r="45" spans="1:3" x14ac:dyDescent="0.25">
      <c r="A45" t="s">
        <v>33</v>
      </c>
      <c r="B45" s="44">
        <v>10</v>
      </c>
      <c r="C45" t="str">
        <f t="shared" ca="1" si="1"/>
        <v>Aktuális</v>
      </c>
    </row>
    <row r="46" spans="1:3" x14ac:dyDescent="0.25">
      <c r="A46" t="s">
        <v>33</v>
      </c>
      <c r="B46" s="44">
        <v>15</v>
      </c>
      <c r="C46" t="str">
        <f t="shared" ca="1" si="1"/>
        <v>Aktuális</v>
      </c>
    </row>
    <row r="47" spans="1:3" x14ac:dyDescent="0.25">
      <c r="A47" t="s">
        <v>33</v>
      </c>
      <c r="B47" s="44">
        <v>20</v>
      </c>
      <c r="C47" t="str">
        <f t="shared" ca="1" si="1"/>
        <v>Aktuális</v>
      </c>
    </row>
    <row r="48" spans="1:3" x14ac:dyDescent="0.25">
      <c r="A48" t="s">
        <v>33</v>
      </c>
      <c r="B48" s="44">
        <v>30</v>
      </c>
      <c r="C48" t="str">
        <f t="shared" ca="1" si="1"/>
        <v>Aktuális</v>
      </c>
    </row>
    <row r="49" spans="1:3" x14ac:dyDescent="0.25">
      <c r="A49" t="s">
        <v>33</v>
      </c>
      <c r="B49" s="44">
        <v>40</v>
      </c>
      <c r="C49" t="str">
        <f t="shared" ca="1" si="1"/>
        <v>Aktuális</v>
      </c>
    </row>
    <row r="50" spans="1:3" x14ac:dyDescent="0.25">
      <c r="A50" t="s">
        <v>34</v>
      </c>
      <c r="B50" s="44">
        <v>5</v>
      </c>
      <c r="C50" t="str">
        <f t="shared" ca="1" si="1"/>
        <v>Aktuális</v>
      </c>
    </row>
    <row r="51" spans="1:3" x14ac:dyDescent="0.25">
      <c r="A51" t="s">
        <v>34</v>
      </c>
      <c r="B51" s="44">
        <v>10</v>
      </c>
      <c r="C51" t="str">
        <f t="shared" ca="1" si="1"/>
        <v>Aktuális</v>
      </c>
    </row>
    <row r="52" spans="1:3" x14ac:dyDescent="0.25">
      <c r="A52" t="s">
        <v>34</v>
      </c>
      <c r="B52" s="44">
        <v>15</v>
      </c>
      <c r="C52" t="str">
        <f t="shared" ca="1" si="1"/>
        <v>Aktuális</v>
      </c>
    </row>
    <row r="53" spans="1:3" x14ac:dyDescent="0.25">
      <c r="A53" t="s">
        <v>34</v>
      </c>
      <c r="B53" s="44">
        <v>20</v>
      </c>
      <c r="C53" t="str">
        <f t="shared" ca="1" si="1"/>
        <v>Aktuális</v>
      </c>
    </row>
    <row r="54" spans="1:3" x14ac:dyDescent="0.25">
      <c r="A54" t="s">
        <v>34</v>
      </c>
      <c r="B54" s="44">
        <v>30</v>
      </c>
      <c r="C54" t="str">
        <f t="shared" ca="1" si="1"/>
        <v>Aktuális</v>
      </c>
    </row>
    <row r="55" spans="1:3" x14ac:dyDescent="0.25">
      <c r="A55" t="s">
        <v>34</v>
      </c>
      <c r="B55" s="44">
        <v>40</v>
      </c>
      <c r="C55" t="str">
        <f t="shared" ca="1" si="1"/>
        <v>Aktuális</v>
      </c>
    </row>
    <row r="56" spans="1:3" x14ac:dyDescent="0.25">
      <c r="A56" t="s">
        <v>35</v>
      </c>
      <c r="B56" s="44">
        <v>5</v>
      </c>
      <c r="C56" t="str">
        <f t="shared" ca="1" si="1"/>
        <v>Aktuális</v>
      </c>
    </row>
    <row r="57" spans="1:3" x14ac:dyDescent="0.25">
      <c r="A57" t="s">
        <v>35</v>
      </c>
      <c r="B57" s="44">
        <v>10</v>
      </c>
      <c r="C57" t="str">
        <f t="shared" ca="1" si="1"/>
        <v>Aktuális</v>
      </c>
    </row>
    <row r="58" spans="1:3" x14ac:dyDescent="0.25">
      <c r="A58" t="s">
        <v>35</v>
      </c>
      <c r="B58" s="44">
        <v>15</v>
      </c>
      <c r="C58" t="str">
        <f t="shared" ca="1" si="1"/>
        <v>Aktuális</v>
      </c>
    </row>
    <row r="59" spans="1:3" x14ac:dyDescent="0.25">
      <c r="A59" t="s">
        <v>35</v>
      </c>
      <c r="B59" s="44">
        <v>20</v>
      </c>
      <c r="C59" t="str">
        <f t="shared" ca="1" si="1"/>
        <v>Aktuális</v>
      </c>
    </row>
    <row r="60" spans="1:3" x14ac:dyDescent="0.25">
      <c r="A60" t="s">
        <v>35</v>
      </c>
      <c r="B60" s="44">
        <v>30</v>
      </c>
      <c r="C60" t="str">
        <f t="shared" ca="1" si="1"/>
        <v>Aktuális</v>
      </c>
    </row>
    <row r="61" spans="1:3" x14ac:dyDescent="0.25">
      <c r="A61" t="s">
        <v>35</v>
      </c>
      <c r="B61" s="44">
        <v>40</v>
      </c>
      <c r="C61" t="str">
        <f t="shared" ca="1" si="1"/>
        <v>Aktuális</v>
      </c>
    </row>
    <row r="62" spans="1:3" x14ac:dyDescent="0.25">
      <c r="A62" t="s">
        <v>36</v>
      </c>
      <c r="B62" s="44">
        <v>5</v>
      </c>
      <c r="C62" t="str">
        <f t="shared" ca="1" si="1"/>
        <v>Aktuális</v>
      </c>
    </row>
    <row r="63" spans="1:3" x14ac:dyDescent="0.25">
      <c r="A63" t="s">
        <v>36</v>
      </c>
      <c r="B63" s="44">
        <v>10</v>
      </c>
      <c r="C63" t="str">
        <f t="shared" ca="1" si="1"/>
        <v>Aktuális</v>
      </c>
    </row>
    <row r="64" spans="1:3" x14ac:dyDescent="0.25">
      <c r="A64" t="s">
        <v>36</v>
      </c>
      <c r="B64" s="44">
        <v>15</v>
      </c>
      <c r="C64" t="str">
        <f t="shared" ca="1" si="1"/>
        <v>Aktuális</v>
      </c>
    </row>
    <row r="65" spans="1:3" x14ac:dyDescent="0.25">
      <c r="A65" t="s">
        <v>36</v>
      </c>
      <c r="B65" s="44">
        <v>20</v>
      </c>
      <c r="C65" t="str">
        <f t="shared" ref="C65:C73" ca="1" si="2">INDIRECT("pályázat!$D$"&amp;MATCH(A65,pályázatok))</f>
        <v>Aktuális</v>
      </c>
    </row>
    <row r="66" spans="1:3" x14ac:dyDescent="0.25">
      <c r="A66" t="s">
        <v>36</v>
      </c>
      <c r="B66" s="44">
        <v>30</v>
      </c>
      <c r="C66" t="str">
        <f t="shared" ca="1" si="2"/>
        <v>Aktuális</v>
      </c>
    </row>
    <row r="67" spans="1:3" x14ac:dyDescent="0.25">
      <c r="A67" t="s">
        <v>36</v>
      </c>
      <c r="B67" s="44">
        <v>40</v>
      </c>
      <c r="C67" t="str">
        <f t="shared" ca="1" si="2"/>
        <v>Aktuális</v>
      </c>
    </row>
    <row r="68" spans="1:3" x14ac:dyDescent="0.25">
      <c r="A68" t="s">
        <v>37</v>
      </c>
      <c r="B68" s="44">
        <v>5</v>
      </c>
      <c r="C68" t="str">
        <f t="shared" ca="1" si="2"/>
        <v>Aktuális</v>
      </c>
    </row>
    <row r="69" spans="1:3" x14ac:dyDescent="0.25">
      <c r="A69" t="s">
        <v>37</v>
      </c>
      <c r="B69" s="44">
        <v>10</v>
      </c>
      <c r="C69" t="str">
        <f t="shared" ca="1" si="2"/>
        <v>Aktuális</v>
      </c>
    </row>
    <row r="70" spans="1:3" x14ac:dyDescent="0.25">
      <c r="A70" t="s">
        <v>37</v>
      </c>
      <c r="B70" s="44">
        <v>15</v>
      </c>
      <c r="C70" t="str">
        <f t="shared" ca="1" si="2"/>
        <v>Aktuális</v>
      </c>
    </row>
    <row r="71" spans="1:3" x14ac:dyDescent="0.25">
      <c r="A71" t="s">
        <v>37</v>
      </c>
      <c r="B71" s="44">
        <v>20</v>
      </c>
      <c r="C71" t="str">
        <f t="shared" ca="1" si="2"/>
        <v>Aktuális</v>
      </c>
    </row>
    <row r="72" spans="1:3" x14ac:dyDescent="0.25">
      <c r="A72" t="s">
        <v>37</v>
      </c>
      <c r="B72" s="44">
        <v>30</v>
      </c>
      <c r="C72" t="str">
        <f t="shared" ca="1" si="2"/>
        <v>Aktuális</v>
      </c>
    </row>
    <row r="73" spans="1:3" x14ac:dyDescent="0.25">
      <c r="A73" t="s">
        <v>37</v>
      </c>
      <c r="B73" s="44">
        <v>40</v>
      </c>
      <c r="C73" t="str">
        <f t="shared" ca="1" si="2"/>
        <v>Aktuális</v>
      </c>
    </row>
    <row r="74" spans="1:3" x14ac:dyDescent="0.25">
      <c r="A74" t="s">
        <v>49</v>
      </c>
      <c r="B74" s="44">
        <v>35</v>
      </c>
      <c r="C74" t="s">
        <v>53</v>
      </c>
    </row>
    <row r="75" spans="1:3" x14ac:dyDescent="0.25">
      <c r="A75" t="s">
        <v>49</v>
      </c>
      <c r="B75" s="44">
        <v>40</v>
      </c>
      <c r="C75" t="s">
        <v>53</v>
      </c>
    </row>
    <row r="76" spans="1:3" x14ac:dyDescent="0.25">
      <c r="A76" t="s">
        <v>50</v>
      </c>
      <c r="B76" s="44">
        <v>20</v>
      </c>
      <c r="C76" t="s">
        <v>53</v>
      </c>
    </row>
    <row r="77" spans="1:3" x14ac:dyDescent="0.25">
      <c r="A77" t="s">
        <v>50</v>
      </c>
      <c r="B77" s="44">
        <v>30</v>
      </c>
      <c r="C77" t="s">
        <v>53</v>
      </c>
    </row>
    <row r="78" spans="1:3" x14ac:dyDescent="0.25">
      <c r="A78" t="s">
        <v>50</v>
      </c>
      <c r="B78" s="44">
        <v>40</v>
      </c>
      <c r="C78" t="s">
        <v>53</v>
      </c>
    </row>
    <row r="79" spans="1:3" x14ac:dyDescent="0.25">
      <c r="A79" t="s">
        <v>51</v>
      </c>
      <c r="B79" s="44">
        <v>30</v>
      </c>
      <c r="C79" t="s">
        <v>53</v>
      </c>
    </row>
    <row r="80" spans="1:3" x14ac:dyDescent="0.25">
      <c r="A80" t="s">
        <v>51</v>
      </c>
      <c r="B80" s="44">
        <v>40</v>
      </c>
      <c r="C80" t="s">
        <v>53</v>
      </c>
    </row>
    <row r="81" spans="1:3" x14ac:dyDescent="0.25">
      <c r="A81" t="s">
        <v>52</v>
      </c>
      <c r="B81" s="44">
        <v>30</v>
      </c>
      <c r="C81" t="s">
        <v>53</v>
      </c>
    </row>
    <row r="82" spans="1:3" x14ac:dyDescent="0.25">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C2" sqref="C2"/>
    </sheetView>
  </sheetViews>
  <sheetFormatPr defaultRowHeight="15" x14ac:dyDescent="0.25"/>
  <cols>
    <col min="1" max="1" width="16.140625" bestFit="1" customWidth="1"/>
    <col min="2" max="2" width="37.5703125" customWidth="1"/>
  </cols>
  <sheetData>
    <row r="1" spans="1:8" x14ac:dyDescent="0.25">
      <c r="A1" t="s">
        <v>39</v>
      </c>
      <c r="B1">
        <v>2015</v>
      </c>
      <c r="C1" s="36">
        <v>5</v>
      </c>
    </row>
    <row r="2" spans="1:8" x14ac:dyDescent="0.25">
      <c r="A2" t="s">
        <v>38</v>
      </c>
      <c r="B2" t="s">
        <v>51</v>
      </c>
      <c r="C2" s="44">
        <v>30</v>
      </c>
      <c r="D2" s="39"/>
      <c r="F2" s="44"/>
      <c r="G2" s="39"/>
      <c r="H2" s="39"/>
    </row>
    <row r="3" spans="1:8" x14ac:dyDescent="0.25">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7"/>
  <sheetViews>
    <sheetView tabSelected="1" workbookViewId="0">
      <selection activeCell="B68" sqref="B68"/>
    </sheetView>
  </sheetViews>
  <sheetFormatPr defaultRowHeight="12.75" x14ac:dyDescent="0.2"/>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x14ac:dyDescent="0.2">
      <c r="C2" s="2"/>
      <c r="D2" s="2"/>
    </row>
    <row r="3" spans="1:4" x14ac:dyDescent="0.2">
      <c r="C3" s="2"/>
      <c r="D3" s="4" t="s">
        <v>0</v>
      </c>
    </row>
    <row r="4" spans="1:4" x14ac:dyDescent="0.2">
      <c r="C4" s="2"/>
      <c r="D4" s="4" t="s">
        <v>1</v>
      </c>
    </row>
    <row r="5" spans="1:4" x14ac:dyDescent="0.2">
      <c r="C5" s="2"/>
      <c r="D5" s="2"/>
    </row>
    <row r="6" spans="1:4" x14ac:dyDescent="0.2">
      <c r="C6" s="2"/>
    </row>
    <row r="7" spans="1:4" x14ac:dyDescent="0.2">
      <c r="C7" s="2"/>
    </row>
    <row r="8" spans="1:4" x14ac:dyDescent="0.2">
      <c r="C8" s="2"/>
    </row>
    <row r="9" spans="1:4" ht="15.75" x14ac:dyDescent="0.25">
      <c r="C9" s="5" t="s">
        <v>2</v>
      </c>
      <c r="D9" s="4"/>
    </row>
    <row r="10" spans="1:4" x14ac:dyDescent="0.2">
      <c r="C10" s="2"/>
    </row>
    <row r="11" spans="1:4" s="2" customFormat="1" ht="20.25" customHeight="1" x14ac:dyDescent="0.2">
      <c r="A11" s="48" t="s">
        <v>3</v>
      </c>
      <c r="B11" s="49"/>
      <c r="C11" s="50"/>
      <c r="D11" s="6" t="str">
        <f>pályázat</f>
        <v>TÁMOP-4.2.2.D-15/1/KONV-2015-0009</v>
      </c>
    </row>
    <row r="12" spans="1:4" s="2" customFormat="1" ht="20.25" customHeight="1" x14ac:dyDescent="0.2">
      <c r="A12" s="48" t="s">
        <v>4</v>
      </c>
      <c r="B12" s="49"/>
      <c r="C12" s="50"/>
      <c r="D12" s="6"/>
    </row>
    <row r="13" spans="1:4" s="2" customFormat="1" ht="21" customHeight="1" x14ac:dyDescent="0.2">
      <c r="A13" s="48" t="s">
        <v>5</v>
      </c>
      <c r="B13" s="49"/>
      <c r="C13" s="50"/>
      <c r="D13" s="6"/>
    </row>
    <row r="14" spans="1:4" s="2" customFormat="1" ht="21" customHeight="1" x14ac:dyDescent="0.2">
      <c r="A14" s="48" t="s">
        <v>6</v>
      </c>
      <c r="B14" s="49"/>
      <c r="C14" s="50"/>
      <c r="D14" s="6" t="str">
        <f>óraszám&amp;" óra/hét"</f>
        <v>30 óra/hét</v>
      </c>
    </row>
    <row r="15" spans="1:4" s="2" customFormat="1" ht="21" customHeight="1" x14ac:dyDescent="0.2">
      <c r="A15" s="51"/>
      <c r="B15" s="52"/>
      <c r="C15" s="52"/>
      <c r="D15" s="37"/>
    </row>
    <row r="16" spans="1:4" s="2" customFormat="1" ht="13.5" x14ac:dyDescent="0.2">
      <c r="A16" s="7"/>
      <c r="B16" s="8" t="s">
        <v>7</v>
      </c>
      <c r="C16" s="9" t="s">
        <v>8</v>
      </c>
      <c r="D16" s="10" t="s">
        <v>9</v>
      </c>
    </row>
    <row r="17" spans="1:8" s="2" customFormat="1" ht="13.5" x14ac:dyDescent="0.2">
      <c r="A17" s="7"/>
      <c r="B17" s="11" t="s">
        <v>10</v>
      </c>
      <c r="C17" s="12" t="s">
        <v>11</v>
      </c>
      <c r="D17" s="13" t="s">
        <v>12</v>
      </c>
      <c r="G17" s="45"/>
    </row>
    <row r="18" spans="1:8" s="14" customFormat="1" ht="16.899999999999999" customHeight="1" x14ac:dyDescent="0.2">
      <c r="A18" s="16">
        <f>DATE([0]!év,[0]!hó,1)</f>
        <v>42125</v>
      </c>
      <c r="B18" s="38" t="str">
        <f>IF(óraszám=40,"teljes","rész")</f>
        <v>rész</v>
      </c>
      <c r="C18" s="25"/>
      <c r="D18" s="19">
        <f>C19-C18</f>
        <v>0</v>
      </c>
    </row>
    <row r="19" spans="1:8" s="15" customFormat="1" ht="16.899999999999999" customHeight="1" x14ac:dyDescent="0.2">
      <c r="A19" s="53">
        <f>WEEKDAY(A18,1)</f>
        <v>6</v>
      </c>
      <c r="B19" s="21">
        <v>0</v>
      </c>
      <c r="C19" s="23"/>
      <c r="D19" s="22"/>
      <c r="E19" s="14"/>
      <c r="F19" s="43"/>
      <c r="G19" s="43"/>
      <c r="H19" s="42"/>
    </row>
    <row r="20" spans="1:8" s="1" customFormat="1" ht="15.75" x14ac:dyDescent="0.2">
      <c r="A20" s="16">
        <f>$A$18+1</f>
        <v>42126</v>
      </c>
      <c r="B20" s="38" t="str">
        <f>IF(óraszám=40,"teljes","rész")</f>
        <v>rész</v>
      </c>
      <c r="C20" s="18"/>
      <c r="D20" s="19">
        <f>C21-C20</f>
        <v>0</v>
      </c>
      <c r="E20" s="14"/>
      <c r="F20" s="43"/>
      <c r="G20" s="43"/>
      <c r="H20" s="42"/>
    </row>
    <row r="21" spans="1:8" s="1" customFormat="1" ht="15.75" x14ac:dyDescent="0.2">
      <c r="A21" s="20">
        <f>WEEKDAY(A20,1)</f>
        <v>7</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1" s="18"/>
      <c r="D21" s="22"/>
      <c r="E21" s="14"/>
    </row>
    <row r="22" spans="1:8" s="1" customFormat="1" ht="15.75" x14ac:dyDescent="0.2">
      <c r="A22" s="16">
        <f>$A$18+2</f>
        <v>42127</v>
      </c>
      <c r="B22" s="38" t="str">
        <f>IF(óraszám=40,"teljes","rész")</f>
        <v>rész</v>
      </c>
      <c r="C22" s="23"/>
      <c r="D22" s="19">
        <f>C23-C22</f>
        <v>0</v>
      </c>
    </row>
    <row r="23" spans="1:8" s="1" customFormat="1" ht="15.75" x14ac:dyDescent="0.2">
      <c r="A23" s="20">
        <f>WEEKDAY(A22,1)</f>
        <v>1</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3" s="23"/>
      <c r="D23" s="24"/>
      <c r="E23" s="14"/>
    </row>
    <row r="24" spans="1:8" s="1" customFormat="1" ht="15.75" x14ac:dyDescent="0.2">
      <c r="A24" s="16">
        <f>$A$18+3</f>
        <v>42128</v>
      </c>
      <c r="B24" s="38" t="str">
        <f>IF(óraszám=40,"teljes","rész")</f>
        <v>rész</v>
      </c>
      <c r="C24" s="25"/>
      <c r="D24" s="19">
        <f>C25-C24</f>
        <v>0</v>
      </c>
      <c r="E24" s="14"/>
    </row>
    <row r="25" spans="1:8" s="1" customFormat="1" ht="15.75" x14ac:dyDescent="0.2">
      <c r="A25" s="20">
        <f>WEEKDAY(A24,1)</f>
        <v>2</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5" s="23"/>
      <c r="D25" s="24"/>
      <c r="E25" s="14"/>
    </row>
    <row r="26" spans="1:8" s="1" customFormat="1" ht="15.75" x14ac:dyDescent="0.2">
      <c r="A26" s="16">
        <f>$A$18+4</f>
        <v>42129</v>
      </c>
      <c r="B26" s="38" t="str">
        <f>IF(óraszám=40,"teljes","rész")</f>
        <v>rész</v>
      </c>
      <c r="C26" s="25"/>
      <c r="D26" s="19">
        <f>C27-C26</f>
        <v>0</v>
      </c>
    </row>
    <row r="27" spans="1:8" s="1" customFormat="1" ht="15.75" x14ac:dyDescent="0.2">
      <c r="A27" s="20">
        <f>WEEKDAY(A26,1)</f>
        <v>3</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7" s="23"/>
      <c r="D27" s="24"/>
    </row>
    <row r="28" spans="1:8" s="1" customFormat="1" ht="15.75" x14ac:dyDescent="0.2">
      <c r="A28" s="16">
        <f>$A$18+5</f>
        <v>42130</v>
      </c>
      <c r="B28" s="38" t="str">
        <f>IF(óraszám=40,"teljes","rész")</f>
        <v>rész</v>
      </c>
      <c r="C28" s="25"/>
      <c r="D28" s="19">
        <f>C29-C28</f>
        <v>0</v>
      </c>
    </row>
    <row r="29" spans="1:8" s="1" customFormat="1" ht="15.75" x14ac:dyDescent="0.2">
      <c r="A29" s="20">
        <f>WEEKDAY(A28,1)</f>
        <v>4</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9" s="23"/>
      <c r="D29" s="24"/>
    </row>
    <row r="30" spans="1:8" s="15" customFormat="1" ht="15.75" x14ac:dyDescent="0.2">
      <c r="A30" s="16">
        <f>$A$18+6</f>
        <v>42131</v>
      </c>
      <c r="B30" s="38" t="str">
        <f>IF(óraszám=40,"teljes","rész")</f>
        <v>rész</v>
      </c>
      <c r="C30" s="25"/>
      <c r="D30" s="19">
        <f>C31-C30</f>
        <v>0</v>
      </c>
    </row>
    <row r="31" spans="1:8" s="15" customFormat="1" ht="15.75" x14ac:dyDescent="0.2">
      <c r="A31" s="20">
        <f>WEEKDAY(A30,1)</f>
        <v>5</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1" s="23"/>
      <c r="D31" s="24"/>
    </row>
    <row r="32" spans="1:8" s="15" customFormat="1" ht="15.75" x14ac:dyDescent="0.2">
      <c r="A32" s="16">
        <f>$A$18+7</f>
        <v>42132</v>
      </c>
      <c r="B32" s="38" t="str">
        <f>IF(óraszám=40,"teljes","rész")</f>
        <v>rész</v>
      </c>
      <c r="C32" s="25"/>
      <c r="D32" s="19">
        <f>C33-C32</f>
        <v>0</v>
      </c>
    </row>
    <row r="33" spans="1:4" s="15" customFormat="1" ht="15.75" x14ac:dyDescent="0.2">
      <c r="A33" s="20">
        <f>WEEKDAY(A32,1)</f>
        <v>6</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3" s="23"/>
      <c r="D33" s="24"/>
    </row>
    <row r="34" spans="1:4" s="1" customFormat="1" ht="15.75" x14ac:dyDescent="0.2">
      <c r="A34" s="16">
        <f>$A$18+8</f>
        <v>42133</v>
      </c>
      <c r="B34" s="38" t="str">
        <f>IF(óraszám=40,"teljes","rész")</f>
        <v>rész</v>
      </c>
      <c r="C34" s="25"/>
      <c r="D34" s="19">
        <f>C35-C34</f>
        <v>0</v>
      </c>
    </row>
    <row r="35" spans="1:4" s="1" customFormat="1" ht="15.75" x14ac:dyDescent="0.2">
      <c r="A35" s="20">
        <f>WEEKDAY(A34,1)</f>
        <v>7</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5" s="23"/>
      <c r="D35" s="22"/>
    </row>
    <row r="36" spans="1:4" s="1" customFormat="1" ht="15.75" x14ac:dyDescent="0.2">
      <c r="A36" s="16">
        <f>$A$18+9</f>
        <v>42134</v>
      </c>
      <c r="B36" s="38" t="str">
        <f>IF(óraszám=40,"teljes","rész")</f>
        <v>rész</v>
      </c>
      <c r="C36" s="25"/>
      <c r="D36" s="19">
        <f>C37-C36</f>
        <v>0</v>
      </c>
    </row>
    <row r="37" spans="1:4" s="1" customFormat="1" ht="15.75" x14ac:dyDescent="0.2">
      <c r="A37" s="20">
        <f>WEEKDAY(A36,1)</f>
        <v>1</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7" s="23"/>
      <c r="D37" s="24"/>
    </row>
    <row r="38" spans="1:4" s="1" customFormat="1" ht="15.75" x14ac:dyDescent="0.2">
      <c r="A38" s="16">
        <f>$A$18+10</f>
        <v>42135</v>
      </c>
      <c r="B38" s="38" t="str">
        <f>IF(óraszám=40,"teljes","rész")</f>
        <v>rész</v>
      </c>
      <c r="C38" s="25"/>
      <c r="D38" s="19">
        <f>C39-C38</f>
        <v>0</v>
      </c>
    </row>
    <row r="39" spans="1:4" s="1" customFormat="1" ht="15.75" x14ac:dyDescent="0.2">
      <c r="A39" s="20">
        <f>WEEKDAY(A38,1)</f>
        <v>2</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9" s="23"/>
      <c r="D39" s="24"/>
    </row>
    <row r="40" spans="1:4" s="1" customFormat="1" ht="15.75" x14ac:dyDescent="0.2">
      <c r="A40" s="16">
        <f>$A$18+11</f>
        <v>42136</v>
      </c>
      <c r="B40" s="38" t="str">
        <f>IF(óraszám=40,"teljes","rész")</f>
        <v>rész</v>
      </c>
      <c r="C40" s="25"/>
      <c r="D40" s="19">
        <f>C41-C40</f>
        <v>0</v>
      </c>
    </row>
    <row r="41" spans="1:4" s="1" customFormat="1" ht="15.75" x14ac:dyDescent="0.2">
      <c r="A41" s="20">
        <f>WEEKDAY(A40,1)</f>
        <v>3</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1" s="23"/>
      <c r="D41" s="24"/>
    </row>
    <row r="42" spans="1:4" s="1" customFormat="1" ht="15.75" x14ac:dyDescent="0.2">
      <c r="A42" s="16">
        <f>$A$18+12</f>
        <v>42137</v>
      </c>
      <c r="B42" s="38" t="str">
        <f>IF(óraszám=40,"teljes","rész")</f>
        <v>rész</v>
      </c>
      <c r="C42" s="25"/>
      <c r="D42" s="19">
        <f>C43-C42</f>
        <v>0</v>
      </c>
    </row>
    <row r="43" spans="1:4" s="1" customFormat="1" ht="15.75" x14ac:dyDescent="0.2">
      <c r="A43" s="20">
        <f>WEEKDAY(A42,1)</f>
        <v>4</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3" s="23"/>
      <c r="D43" s="24"/>
    </row>
    <row r="44" spans="1:4" s="15" customFormat="1" ht="15.75" x14ac:dyDescent="0.2">
      <c r="A44" s="16">
        <f>$A$18+13</f>
        <v>42138</v>
      </c>
      <c r="B44" s="38" t="str">
        <f>IF(óraszám=40,"teljes","rész")</f>
        <v>rész</v>
      </c>
      <c r="C44" s="25"/>
      <c r="D44" s="19">
        <f>C45-C44</f>
        <v>0</v>
      </c>
    </row>
    <row r="45" spans="1:4" s="15" customFormat="1" ht="15.75" x14ac:dyDescent="0.2">
      <c r="A45" s="20">
        <f>WEEKDAY(A44,1)</f>
        <v>5</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5" s="23"/>
      <c r="D45" s="24"/>
    </row>
    <row r="46" spans="1:4" s="15" customFormat="1" ht="15.75" x14ac:dyDescent="0.2">
      <c r="A46" s="16">
        <f>$A$18+14</f>
        <v>42139</v>
      </c>
      <c r="B46" s="38" t="str">
        <f>IF(óraszám=40,"teljes","rész")</f>
        <v>rész</v>
      </c>
      <c r="C46" s="25"/>
      <c r="D46" s="19">
        <f>C47-C46</f>
        <v>0</v>
      </c>
    </row>
    <row r="47" spans="1:4" s="15" customFormat="1" ht="15.75" x14ac:dyDescent="0.2">
      <c r="A47" s="20">
        <f>WEEKDAY(A46,1)</f>
        <v>6</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7" s="23"/>
      <c r="D47" s="24"/>
    </row>
    <row r="48" spans="1:4" s="1" customFormat="1" ht="15.75" x14ac:dyDescent="0.2">
      <c r="A48" s="16">
        <f>$A$18+15</f>
        <v>42140</v>
      </c>
      <c r="B48" s="38" t="str">
        <f>IF(óraszám=40,"teljes","rész")</f>
        <v>rész</v>
      </c>
      <c r="C48" s="25"/>
      <c r="D48" s="19">
        <f>C49-C48</f>
        <v>0</v>
      </c>
    </row>
    <row r="49" spans="1:4" s="1" customFormat="1" ht="15.75" x14ac:dyDescent="0.2">
      <c r="A49" s="20">
        <f>WEEKDAY(A48,1)</f>
        <v>7</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9" s="23"/>
      <c r="D49" s="22"/>
    </row>
    <row r="50" spans="1:4" s="1" customFormat="1" ht="15.75" x14ac:dyDescent="0.2">
      <c r="A50" s="16">
        <f>$A$18+16</f>
        <v>42141</v>
      </c>
      <c r="B50" s="38" t="str">
        <f>IF(óraszám=40,"teljes","rész")</f>
        <v>rész</v>
      </c>
      <c r="C50" s="25"/>
      <c r="D50" s="19">
        <f>C51-C50</f>
        <v>0</v>
      </c>
    </row>
    <row r="51" spans="1:4" s="1" customFormat="1" ht="15.75" x14ac:dyDescent="0.2">
      <c r="A51" s="20">
        <f>WEEKDAY(A50,1)</f>
        <v>1</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1" s="23"/>
      <c r="D51" s="24"/>
    </row>
    <row r="52" spans="1:4" s="1" customFormat="1" ht="15.75" x14ac:dyDescent="0.2">
      <c r="A52" s="16">
        <f>$A$18+17</f>
        <v>42142</v>
      </c>
      <c r="B52" s="38" t="str">
        <f>IF(óraszám=40,"teljes","rész")</f>
        <v>rész</v>
      </c>
      <c r="C52" s="25"/>
      <c r="D52" s="19">
        <f>C53-C52</f>
        <v>0</v>
      </c>
    </row>
    <row r="53" spans="1:4" s="1" customFormat="1" ht="15.75" x14ac:dyDescent="0.2">
      <c r="A53" s="20">
        <f>WEEKDAY(A52,1)</f>
        <v>2</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3" s="23"/>
      <c r="D53" s="24"/>
    </row>
    <row r="54" spans="1:4" s="1" customFormat="1" ht="15.75" x14ac:dyDescent="0.2">
      <c r="A54" s="16">
        <f>$A$18+18</f>
        <v>42143</v>
      </c>
      <c r="B54" s="38" t="str">
        <f>IF(óraszám=40,"teljes","rész")</f>
        <v>rész</v>
      </c>
      <c r="C54" s="25"/>
      <c r="D54" s="19">
        <f>C55-C54</f>
        <v>0</v>
      </c>
    </row>
    <row r="55" spans="1:4" s="1" customFormat="1" ht="15.75" x14ac:dyDescent="0.2">
      <c r="A55" s="20">
        <f>WEEKDAY(A54,1)</f>
        <v>3</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5" s="23"/>
      <c r="D55" s="24"/>
    </row>
    <row r="56" spans="1:4" s="1" customFormat="1" ht="15.75" x14ac:dyDescent="0.2">
      <c r="A56" s="16">
        <f>$A$18+19</f>
        <v>42144</v>
      </c>
      <c r="B56" s="38" t="str">
        <f>IF(óraszám=40,"teljes","rész")</f>
        <v>rész</v>
      </c>
      <c r="C56" s="25"/>
      <c r="D56" s="19">
        <f>C57-C56</f>
        <v>0</v>
      </c>
    </row>
    <row r="57" spans="1:4" s="1" customFormat="1" ht="15.75" x14ac:dyDescent="0.2">
      <c r="A57" s="20">
        <f>WEEKDAY(A56,1)</f>
        <v>4</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7" s="23"/>
      <c r="D57" s="24"/>
    </row>
    <row r="58" spans="1:4" s="15" customFormat="1" ht="15.75" x14ac:dyDescent="0.2">
      <c r="A58" s="16">
        <f>$A$18+20</f>
        <v>42145</v>
      </c>
      <c r="B58" s="38" t="str">
        <f>IF(óraszám=40,"teljes","rész")</f>
        <v>rész</v>
      </c>
      <c r="C58" s="25"/>
      <c r="D58" s="19">
        <f>C59-C58</f>
        <v>0</v>
      </c>
    </row>
    <row r="59" spans="1:4" s="15" customFormat="1" ht="15.75" x14ac:dyDescent="0.2">
      <c r="A59" s="20">
        <f>WEEKDAY(A58,1)</f>
        <v>5</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9" s="23"/>
      <c r="D59" s="24"/>
    </row>
    <row r="60" spans="1:4" s="15" customFormat="1" ht="15.75" x14ac:dyDescent="0.2">
      <c r="A60" s="16">
        <f>$A$18+21</f>
        <v>42146</v>
      </c>
      <c r="B60" s="38" t="str">
        <f>IF(óraszám=40,"teljes","rész")</f>
        <v>rész</v>
      </c>
      <c r="C60" s="25"/>
      <c r="D60" s="19">
        <f>C61-C60</f>
        <v>0</v>
      </c>
    </row>
    <row r="61" spans="1:4" s="15" customFormat="1" ht="15.75" x14ac:dyDescent="0.2">
      <c r="A61" s="20">
        <f>WEEKDAY(A60,1)</f>
        <v>6</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61" s="23"/>
      <c r="D61" s="24"/>
    </row>
    <row r="62" spans="1:4" s="1" customFormat="1" ht="15.75" x14ac:dyDescent="0.2">
      <c r="A62" s="16">
        <f>$A$18+22</f>
        <v>42147</v>
      </c>
      <c r="B62" s="38" t="str">
        <f>IF(óraszám=40,"teljes","rész")</f>
        <v>rész</v>
      </c>
      <c r="C62" s="25"/>
      <c r="D62" s="19">
        <f>C63-C62</f>
        <v>0</v>
      </c>
    </row>
    <row r="63" spans="1:4" s="1" customFormat="1" ht="15.75" x14ac:dyDescent="0.2">
      <c r="A63" s="20">
        <f>WEEKDAY(A62,1)</f>
        <v>7</v>
      </c>
      <c r="B63" s="21">
        <f>CHOOSE(A63,0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3" s="23"/>
      <c r="D63" s="22"/>
    </row>
    <row r="64" spans="1:4" s="1" customFormat="1" ht="15.75" x14ac:dyDescent="0.2">
      <c r="A64" s="16">
        <f>$A$18+23</f>
        <v>42148</v>
      </c>
      <c r="B64" s="38" t="str">
        <f>IF(óraszám=40,"teljes","rész")</f>
        <v>rész</v>
      </c>
      <c r="C64" s="25"/>
      <c r="D64" s="19">
        <f>C65-C64</f>
        <v>0</v>
      </c>
    </row>
    <row r="65" spans="1:4" s="1" customFormat="1" ht="15.75" x14ac:dyDescent="0.2">
      <c r="A65" s="20">
        <f>WEEKDAY(A64,1)</f>
        <v>1</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5" s="23"/>
      <c r="D65" s="24"/>
    </row>
    <row r="66" spans="1:4" s="1" customFormat="1" ht="15.75" x14ac:dyDescent="0.2">
      <c r="A66" s="16">
        <f>$A$18+24</f>
        <v>42149</v>
      </c>
      <c r="B66" s="38" t="str">
        <f>IF(óraszám=40,"teljes","rész")</f>
        <v>rész</v>
      </c>
      <c r="C66" s="25"/>
      <c r="D66" s="19">
        <f>C67-C66</f>
        <v>0</v>
      </c>
    </row>
    <row r="67" spans="1:4" s="1" customFormat="1" ht="15.75" x14ac:dyDescent="0.2">
      <c r="A67" s="53">
        <f>WEEKDAY(A66,1)</f>
        <v>2</v>
      </c>
      <c r="B67" s="21">
        <v>0</v>
      </c>
      <c r="C67" s="23"/>
      <c r="D67" s="24"/>
    </row>
    <row r="68" spans="1:4" s="1" customFormat="1" ht="15.75" x14ac:dyDescent="0.2">
      <c r="A68" s="16">
        <f>$A$18+25</f>
        <v>42150</v>
      </c>
      <c r="B68" s="38" t="str">
        <f>IF(óraszám=40,"teljes","rész")</f>
        <v>rész</v>
      </c>
      <c r="C68" s="25"/>
      <c r="D68" s="19">
        <f>C69-C68</f>
        <v>0</v>
      </c>
    </row>
    <row r="69" spans="1:4" s="1" customFormat="1" ht="15.75" x14ac:dyDescent="0.2">
      <c r="A69" s="20">
        <f>WEEKDAY(A68,1)</f>
        <v>3</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69" s="23"/>
      <c r="D69" s="24"/>
    </row>
    <row r="70" spans="1:4" s="1" customFormat="1" ht="15.75" x14ac:dyDescent="0.2">
      <c r="A70" s="16">
        <f>$A$18+26</f>
        <v>42151</v>
      </c>
      <c r="B70" s="38" t="str">
        <f>IF(óraszám=40,"teljes","rész")</f>
        <v>rész</v>
      </c>
      <c r="C70" s="25"/>
      <c r="D70" s="19">
        <f>C71-C70</f>
        <v>0</v>
      </c>
    </row>
    <row r="71" spans="1:4" s="1" customFormat="1" ht="15.75" x14ac:dyDescent="0.2">
      <c r="A71" s="20">
        <f>WEEKDAY(A70,1)</f>
        <v>4</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1" s="23"/>
      <c r="D71" s="24"/>
    </row>
    <row r="72" spans="1:4" s="15" customFormat="1" ht="15.75" x14ac:dyDescent="0.2">
      <c r="A72" s="16">
        <f>$A$18+27</f>
        <v>42152</v>
      </c>
      <c r="B72" s="38" t="str">
        <f>IF(óraszám=40,"teljes","rész")</f>
        <v>rész</v>
      </c>
      <c r="C72" s="25"/>
      <c r="D72" s="19">
        <f>C73-C72</f>
        <v>0</v>
      </c>
    </row>
    <row r="73" spans="1:4" s="15" customFormat="1" ht="15.75" x14ac:dyDescent="0.2">
      <c r="A73" s="20">
        <f>WEEKDAY(A72,1)</f>
        <v>5</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3" s="23"/>
      <c r="D73" s="24"/>
    </row>
    <row r="74" spans="1:4" s="1" customFormat="1" ht="15.75" x14ac:dyDescent="0.2">
      <c r="A74" s="16">
        <f>IF($A$18+28&lt;=EOMONTH($A$18,0),$A$18+28,"")</f>
        <v>42153</v>
      </c>
      <c r="B74" s="17" t="str">
        <f>IF(A74&lt;&gt;"",IF(óraszám=40,"teljes","rész"),"")</f>
        <v>rész</v>
      </c>
      <c r="C74" s="25"/>
      <c r="D74" s="19">
        <f>C75-C74</f>
        <v>0</v>
      </c>
    </row>
    <row r="75" spans="1:4" s="1" customFormat="1" ht="15.75" x14ac:dyDescent="0.2">
      <c r="A75" s="20">
        <f>IF(A74&lt;&gt;"",WEEKDAY(A74,1),"")</f>
        <v>6</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5" s="23"/>
      <c r="D75" s="24"/>
    </row>
    <row r="76" spans="1:4" s="1" customFormat="1" ht="15.75" x14ac:dyDescent="0.2">
      <c r="A76" s="16">
        <f>IF($A$18+29&lt;=EOMONTH($A$18,0),$A$18+29,"")</f>
        <v>42154</v>
      </c>
      <c r="B76" s="17" t="str">
        <f>IF(A76&lt;&gt;"",IF(óraszám=40,"teljes","rész"),"")</f>
        <v>rész</v>
      </c>
      <c r="C76" s="25"/>
      <c r="D76" s="19">
        <f>C77-C76</f>
        <v>0</v>
      </c>
    </row>
    <row r="77" spans="1:4" s="1" customFormat="1" ht="15.75" x14ac:dyDescent="0.2">
      <c r="A77" s="20">
        <f>IF(A76&lt;&gt;"",WEEKDAY(A76,1),"")</f>
        <v>7</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7" s="25"/>
      <c r="D77" s="19"/>
    </row>
    <row r="78" spans="1:4" s="1" customFormat="1" ht="15.75" x14ac:dyDescent="0.2">
      <c r="A78" s="16">
        <f>IF($A$18+30&lt;=EOMONTH($A$18,0),$A$18+30,"")</f>
        <v>42155</v>
      </c>
      <c r="B78" s="17" t="str">
        <f>IF(A78&lt;&gt;"",IF(óraszám=40,"teljes","rész"),"")</f>
        <v>rész</v>
      </c>
      <c r="C78" s="25"/>
      <c r="D78" s="19">
        <f>C79-C78</f>
        <v>0</v>
      </c>
    </row>
    <row r="79" spans="1:4" s="1" customFormat="1" ht="16.5" thickBot="1" x14ac:dyDescent="0.25">
      <c r="A79" s="20">
        <f>IF(A78&lt;&gt;"",WEEKDAY(A78,1),"")</f>
        <v>1</v>
      </c>
      <c r="B79" s="21">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9" s="23"/>
      <c r="D79" s="22"/>
    </row>
    <row r="80" spans="1:4" ht="16.5" thickTop="1" x14ac:dyDescent="0.2">
      <c r="B80" s="46">
        <f>SUM(B18:B79)</f>
        <v>4.75</v>
      </c>
      <c r="C80" s="26" t="s">
        <v>13</v>
      </c>
      <c r="D80" s="46">
        <f>SUM(D18:D79)</f>
        <v>0</v>
      </c>
    </row>
    <row r="81" spans="2:4" x14ac:dyDescent="0.2">
      <c r="B81" s="27" t="s">
        <v>14</v>
      </c>
      <c r="C81" s="28" t="s">
        <v>15</v>
      </c>
      <c r="D81" s="29"/>
    </row>
    <row r="82" spans="2:4" ht="15.75" x14ac:dyDescent="0.2">
      <c r="B82" s="21">
        <v>0</v>
      </c>
      <c r="C82" s="30" t="s">
        <v>16</v>
      </c>
      <c r="D82" s="31"/>
    </row>
    <row r="83" spans="2:4" ht="16.5" thickBot="1" x14ac:dyDescent="0.25">
      <c r="B83" s="32" t="s">
        <v>17</v>
      </c>
      <c r="C83" s="33" t="str">
        <f>IF(B80&lt;(D80+D81+B82)," +"," -")</f>
        <v xml:space="preserve"> -</v>
      </c>
      <c r="D83" s="47">
        <f>ABS(B80-(D80+D81))</f>
        <v>4.75</v>
      </c>
    </row>
    <row r="84" spans="2:4" ht="13.5" thickTop="1" x14ac:dyDescent="0.2"/>
    <row r="87" spans="2:4" x14ac:dyDescent="0.2">
      <c r="B87" s="1" t="s">
        <v>18</v>
      </c>
    </row>
    <row r="91" spans="2:4" x14ac:dyDescent="0.2">
      <c r="B91" s="1" t="s">
        <v>19</v>
      </c>
      <c r="D91" s="2" t="s">
        <v>20</v>
      </c>
    </row>
    <row r="92" spans="2:4" x14ac:dyDescent="0.2">
      <c r="B92" s="1" t="s">
        <v>21</v>
      </c>
      <c r="D92" s="2" t="s">
        <v>22</v>
      </c>
    </row>
    <row r="97" spans="4:4" x14ac:dyDescent="0.2">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Radó Gábor</cp:lastModifiedBy>
  <dcterms:created xsi:type="dcterms:W3CDTF">2015-04-20T13:12:25Z</dcterms:created>
  <dcterms:modified xsi:type="dcterms:W3CDTF">2015-06-03T09:25:42Z</dcterms:modified>
</cp:coreProperties>
</file>